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firstSheet="2" activeTab="2"/>
  </bookViews>
  <sheets>
    <sheet name="GENERAL" sheetId="1" state="hidden" r:id="rId1"/>
    <sheet name="AVANCE A JUNIO 30" sheetId="2" state="hidden" r:id="rId2"/>
    <sheet name="Seguimiento a 31 Diciembre" sheetId="3" r:id="rId3"/>
    <sheet name="Hoja1" sheetId="4" r:id="rId4"/>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<sst xmlns="http://schemas.openxmlformats.org/spreadsheetml/2006/main" count="3434" uniqueCount="1425">
  <si>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</si>
  <si>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</si>
  <si>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</si>
  <si>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</si>
  <si>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</si>
  <si>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</si>
  <si>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</si>
  <si>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</si>
  <si>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</si>
  <si>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</si>
  <si>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</si>
  <si>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</si>
  <si>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</si>
  <si>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</si>
  <si>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</si>
  <si>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</si>
  <si>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</si>
  <si>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</si>
  <si>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</si>
  <si>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</si>
  <si>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</si>
  <si>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</si>
  <si>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</si>
  <si>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</si>
  <si>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</si>
  <si>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</si>
  <si>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</si>
  <si>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</si>
  <si>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</si>
  <si>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</si>
  <si>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</si>
  <si>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</si>
  <si>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</si>
  <si>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</si>
  <si>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</si>
  <si>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</si>
  <si>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</si>
  <si>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</si>
  <si>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</si>
  <si>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</si>
  <si>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</si>
  <si>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</si>
  <si>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</si>
  <si>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</si>
  <si>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</si>
  <si>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</si>
  <si>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</si>
  <si>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</si>
  <si>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</si>
  <si>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</si>
  <si>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</si>
  <si>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</si>
  <si>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</si>
  <si>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</si>
  <si>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</si>
  <si>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</si>
  <si>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</si>
  <si>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</si>
  <si>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</si>
  <si>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</si>
  <si>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</si>
  <si>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</si>
  <si>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</si>
  <si>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</si>
  <si>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</si>
  <si>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</si>
  <si>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</si>
  <si>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</si>
  <si>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</si>
  <si>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</si>
  <si>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</si>
  <si>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</si>
  <si>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</si>
  <si>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</si>
  <si>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</si>
  <si>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</si>
  <si>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</si>
  <si>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</si>
  <si>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</si>
  <si>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</si>
  <si>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</si>
  <si>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</si>
  <si>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</si>
  <si>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</si>
  <si>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</si>
  <si>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</si>
  <si>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</si>
  <si>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</si>
  <si>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</si>
  <si>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</si>
  <si>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</si>
  <si>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</si>
  <si>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</si>
  <si>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</si>
  <si>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</si>
  <si>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</si>
  <si>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</si>
  <si>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</si>
  <si>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</si>
  <si>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</si>
  <si>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</si>
  <si>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</si>
  <si>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</si>
  <si>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</si>
  <si>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</si>
  <si>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</si>
  <si>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</si>
  <si>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</si>
  <si>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</si>
  <si>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</si>
  <si>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</si>
  <si>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</si>
  <si>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</si>
  <si>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</si>
  <si>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</si>
  <si>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</si>
  <si>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</si>
  <si>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</si>
  <si>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</si>
  <si>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</si>
  <si>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</si>
  <si>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</si>
  <si>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</si>
  <si>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</si>
  <si>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</si>
  <si>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</si>
  <si>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</si>
  <si>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</si>
  <si>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</si>
  <si>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</si>
  <si>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</si>
  <si>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</si>
  <si>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</si>
  <si>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</si>
  <si>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</si>
  <si>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</si>
  <si>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</si>
  <si>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</si>
  <si>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</si>
  <si>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</si>
  <si>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</si>
  <si>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</si>
  <si>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</si>
  <si>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</si>
  <si>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</si>
  <si>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</si>
  <si>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</si>
  <si>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</si>
  <si>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</si>
  <si>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</si>
  <si>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</si>
  <si>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</si>
  <si>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</si>
  <si>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</si>
  <si>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</si>
  <si>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</si>
  <si>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</si>
  <si>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</si>
  <si>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</si>
  <si>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</si>
  <si>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</si>
  <si>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</si>
  <si>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</si>
  <si>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</si>
  <si>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</si>
  <si>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</si>
  <si>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</si>
  <si>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</si>
  <si>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</si>
  <si>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</si>
  <si>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</si>
  <si>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</si>
  <si>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</si>
  <si>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</si>
  <si>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</si>
  <si>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</si>
  <si>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</si>
  <si>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</si>
  <si>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</si>
  <si>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</si>
  <si>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</si>
  <si>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</si>
  <si>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</si>
  <si>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</si>
  <si>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</si>
  <si>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</si>
  <si>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</si>
  <si>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</si>
  <si>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</si>
  <si>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</si>
  <si>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</si>
  <si>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</si>
  <si>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</si>
  <si>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</si>
  <si>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</si>
  <si>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</si>
  <si>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</si>
  <si>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</si>
  <si>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</si>
  <si>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</si>
  <si>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</si>
  <si>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</si>
  <si>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</si>
  <si>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</si>
  <si>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</si>
  <si>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</si>
  <si>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</si>
  <si>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</si>
  <si>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</si>
  <si>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</si>
  <si>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</si>
  <si>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</si>
  <si>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</si>
  <si>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</si>
  <si>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</si>
  <si>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</si>
  <si>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</si>
  <si>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</si>
  <si>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</si>
  <si>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</si>
  <si>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</si>
  <si>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</si>
  <si>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</si>
  <si>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</si>
  <si>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</si>
  <si>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</si>
  <si>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</si>
  <si>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</si>
  <si>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</si>
  <si>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</si>
  <si>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</si>
  <si>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</si>
  <si>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</si>
  <si>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</si>
  <si>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</si>
  <si>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</si>
  <si>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</si>
  <si>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</si>
  <si>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</si>
  <si>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</si>
  <si>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</si>
  <si>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</si>
  <si>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</si>
  <si>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</si>
  <si>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</si>
  <si>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</si>
  <si>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</si>
  <si>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</si>
  <si>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</si>
  <si>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</si>
  <si>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</si>
  <si>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</si>
  <si>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</si>
  <si>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</si>
  <si>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</si>
  <si>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</si>
  <si>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</si>
  <si>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</si>
  <si>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</si>
  <si>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</si>
  <si>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</si>
  <si>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</si>
  <si>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</si>
  <si>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</si>
  <si>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</si>
  <si>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</si>
  <si>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</si>
  <si>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</si>
  <si>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</si>
  <si>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</si>
  <si>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</si>
  <si>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</si>
  <si>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</si>
  <si>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</si>
  <si>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</si>
  <si>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</si>
  <si>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</si>
  <si>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</si>
  <si>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</si>
  <si>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</si>
  <si>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</si>
  <si>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</si>
  <si>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</si>
  <si>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</si>
  <si>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</si>
  <si>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</si>
  <si>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</si>
  <si>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</si>
  <si>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</si>
  <si>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</si>
  <si>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</si>
  <si>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</si>
  <si>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</si>
  <si>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</si>
  <si>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</si>
  <si>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</si>
  <si>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</si>
  <si>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</si>
  <si>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</si>
  <si>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</si>
  <si>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</si>
  <si>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</si>
  <si>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</si>
  <si>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</si>
  <si>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</si>
  <si>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</si>
  <si>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</si>
  <si>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</si>
  <si>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</si>
  <si>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</si>
  <si>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</si>
  <si>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</si>
  <si>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</si>
  <si>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</si>
  <si>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</si>
  <si>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</si>
  <si>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</si>
  <si>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</si>
  <si>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</si>
  <si>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</si>
  <si>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</si>
  <si>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</si>
  <si>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</si>
  <si>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</si>
  <si>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</si>
  <si>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</si>
  <si>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</si>
  <si>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</si>
  <si>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</si>
  <si>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</si>
  <si>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</si>
  <si>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</si>
  <si>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</si>
  <si>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</si>
  <si>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</si>
  <si>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</si>
  <si>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</si>
  <si>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</si>
  <si>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</si>
  <si>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</si>
  <si>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</si>
  <si>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</si>
  <si>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</si>
  <si>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</si>
  <si>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</si>
  <si>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</si>
  <si>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</si>
  <si>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</si>
  <si>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</si>
  <si>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</si>
  <si>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</si>
  <si>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</si>
  <si>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</si>
  <si>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</si>
  <si>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</si>
  <si>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</si>
  <si>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</si>
  <si>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</si>
  <si>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</si>
  <si>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</si>
  <si>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</si>
  <si>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</si>
  <si>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</si>
  <si>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</si>
  <si>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</si>
  <si>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</si>
  <si>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</si>
  <si>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</si>
  <si>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</si>
  <si>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</si>
  <si>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</si>
  <si>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</si>
  <si>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</si>
  <si>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</si>
  <si>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</si>
  <si>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</si>
  <si>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</si>
  <si>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</si>
  <si>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</si>
  <si>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</si>
  <si>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</si>
  <si>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</si>
  <si>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</si>
  <si>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</si>
  <si>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</si>
  <si>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</si>
  <si>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</si>
  <si>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</si>
  <si>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</si>
  <si>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</si>
  <si>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</si>
  <si>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</si>
  <si>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</si>
  <si>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</si>
  <si>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</si>
  <si>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</si>
  <si>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</si>
  <si>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</si>
  <si>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</si>
  <si>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</si>
  <si>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</si>
  <si>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</si>
  <si>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</si>
  <si>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</si>
  <si>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</si>
  <si>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</si>
  <si>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</si>
  <si>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</si>
  <si>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</si>
  <si>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</si>
  <si>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</si>
  <si>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</si>
  <si>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</si>
  <si>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</si>
  <si>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</si>
  <si>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</si>
  <si>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</si>
  <si>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</si>
  <si>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</si>
  <si>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</si>
  <si>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</si>
  <si>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</si>
  <si>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</si>
  <si>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</si>
  <si>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</si>
  <si>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</si>
  <si>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</si>
  <si>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</si>
  <si>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</si>
  <si>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</si>
  <si>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</si>
  <si>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</si>
  <si>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</si>
  <si>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</si>
  <si>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</si>
  <si>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</si>
  <si>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</si>
  <si>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</si>
  <si>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</si>
  <si>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</si>
  <si>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</si>
  <si>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</si>
  <si>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</si>
  <si>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</si>
  <si>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</si>
  <si>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</si>
  <si>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</si>
  <si>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</si>
  <si>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</si>
  <si>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</si>
  <si>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</si>
  <si>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</si>
  <si>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</si>
  <si>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</si>
  <si>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</si>
  <si>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</si>
  <si>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</si>
  <si>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</si>
  <si>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</si>
  <si>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</si>
  <si>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</si>
  <si>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</si>
  <si>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</si>
  <si>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</si>
  <si>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</si>
  <si>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</si>
  <si>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</si>
  <si>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</si>
  <si>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</si>
  <si>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</si>
  <si>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</si>
  <si>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</si>
  <si>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</si>
  <si>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</si>
  <si>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</si>
  <si>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</si>
  <si>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</si>
  <si>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</si>
  <si>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</si>
  <si>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</si>
  <si>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</si>
  <si>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</si>
  <si>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</si>
  <si>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</si>
  <si>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</si>
  <si>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</si>
  <si>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</si>
  <si>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</si>
  <si>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</si>
  <si>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</si>
  <si>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</si>
  <si>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</si>
  <si>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</si>
  <si>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</si>
  <si>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</si>
  <si>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</si>
  <si>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</si>
  <si>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</si>
  <si>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</si>
  <si>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</si>
  <si>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</si>
  <si>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</si>
  <si>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</si>
  <si>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</si>
  <si>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</si>
  <si>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</si>
  <si>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</si>
  <si>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</si>
  <si>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</si>
  <si>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</si>
  <si>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</si>
  <si>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</si>
  <si>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</si>
  <si>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</si>
  <si>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</si>
  <si>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</si>
  <si>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</si>
  <si>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</si>
  <si>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</si>
  <si>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</si>
  <si>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</si>
  <si>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</si>
  <si>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</si>
  <si>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</si>
  <si>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</si>
  <si>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</si>
  <si>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</si>
  <si>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</si>
  <si>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</si>
  <si>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</si>
  <si>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</si>
  <si>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</si>
  <si>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</si>
  <si>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</si>
  <si>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</si>
  <si>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</si>
  <si>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</si>
  <si>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</si>
  <si>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</si>
  <si>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</si>
  <si>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</si>
  <si>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</si>
  <si>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</si>
  <si>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</si>
  <si>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</si>
  <si>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</si>
  <si>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</si>
  <si>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</si>
  <si>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</si>
  <si>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</si>
  <si>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</si>
  <si>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</si>
  <si>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</si>
  <si>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</si>
  <si>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</si>
  <si>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</si>
  <si>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</si>
  <si>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</si>
  <si>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</si>
  <si>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</si>
  <si>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</si>
  <si>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</si>
  <si>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</si>
  <si>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</si>
  <si>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</si>
  <si>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</si>
  <si>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</si>
  <si>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</si>
  <si>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</si>
  <si>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</si>
  <si>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</si>
  <si>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</si>
  <si>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</si>
  <si>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</si>
  <si>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</si>
  <si>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</si>
  <si>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</si>
  <si>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</si>
  <si>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</si>
  <si>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</si>
  <si>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</si>
  <si>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</si>
  <si>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</si>
  <si>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</si>
  <si>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</si>
  <si>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</si>
  <si>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</si>
  <si>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</si>
  <si>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</si>
  <si>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</si>
  <si>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</si>
  <si>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</si>
  <si>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</si>
  <si>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</si>
  <si>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</si>
  <si>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</si>
  <si>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</si>
  <si>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</si>
  <si>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</si>
  <si>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</si>
  <si>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</si>
  <si>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</si>
  <si>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</si>
  <si>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</si>
  <si>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</si>
  <si>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</si>
  <si>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</si>
  <si>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</si>
  <si>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</si>
  <si>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</si>
  <si>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</si>
  <si>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</si>
  <si>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</si>
  <si>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</si>
  <si>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</si>
  <si>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</si>
  <si>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</si>
  <si>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</si>
  <si>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</si>
  <si>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</si>
  <si>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</si>
  <si>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</si>
  <si>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</si>
  <si>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</si>
  <si>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</si>
  <si>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</si>
  <si>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</si>
  <si>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</si>
  <si>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</si>
  <si>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</si>
  <si>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</si>
  <si>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</si>
  <si>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</si>
  <si>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</si>
  <si>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</si>
  <si>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</si>
  <si>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</si>
  <si>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</si>
  <si>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</si>
  <si>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</si>
  <si>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</si>
  <si>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</si>
  <si>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</si>
  <si>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</si>
  <si>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</si>
  <si>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</si>
  <si>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</si>
  <si>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</si>
  <si>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</si>
  <si>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</si>
  <si>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</si>
  <si>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</si>
  <si>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</si>
  <si>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</si>
  <si>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</si>
  <si>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</si>
  <si>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</si>
  <si>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</si>
  <si>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</si>
  <si>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</si>
  <si>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</si>
  <si>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</si>
  <si>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</si>
  <si>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</si>
  <si>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</si>
  <si>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</si>
  <si>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</si>
  <si>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</si>
  <si>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</si>
  <si>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</si>
  <si>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</si>
  <si>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</si>
  <si>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</si>
  <si>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</si>
  <si>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</si>
  <si>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</si>
  <si>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</si>
  <si>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</si>
  <si>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</si>
  <si>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</si>
  <si>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</si>
  <si>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</si>
  <si>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</si>
  <si>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</si>
  <si>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</si>
  <si>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</si>
  <si>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</si>
  <si>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</si>
  <si>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</si>
  <si>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</si>
  <si>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</si>
  <si>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</si>
  <si>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</si>
  <si>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</si>
  <si>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</si>
  <si>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</si>
  <si>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</si>
  <si>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</si>
  <si>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</si>
  <si>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</si>
  <si>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</si>
  <si>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</si>
  <si>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</si>
  <si>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</si>
  <si>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</si>
  <si>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</si>
  <si>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</si>
  <si>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</si>
  <si>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</si>
  <si>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</si>
  <si>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</si>
  <si>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</si>
  <si>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</si>
  <si>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</si>
  <si>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</si>
  <si>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</si>
  <si>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</si>
  <si>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</si>
  <si>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</si>
  <si>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</si>
  <si>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</si>
  <si>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</si>
  <si>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</si>
  <si>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</si>
  <si>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</si>
  <si>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</si>
  <si>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</si>
  <si>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</si>
  <si>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</si>
  <si>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</si>
  <si>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</si>
  <si>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</si>
  <si>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</si>
  <si>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</si>
  <si>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</si>
  <si>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</si>
  <si>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</si>
  <si>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</si>
  <si>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</si>
  <si>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</si>
  <si>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</si>
  <si>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</si>
  <si>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</si>
  <si>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</si>
  <si>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</si>
  <si>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</si>
  <si>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</si>
  <si>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</si>
  <si>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</si>
  <si>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</si>
  <si>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</si>
  <si>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</si>
  <si>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</si>
  <si>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</si>
  <si>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</si>
  <si>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</si>
  <si>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</si>
  <si>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</si>
  <si>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</si>
  <si>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</si>
  <si>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</si>
  <si>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</si>
  <si>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</si>
  <si>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</si>
  <si>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</si>
  <si>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</si>
  <si>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</si>
  <si>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</si>
  <si>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</si>
  <si>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</si>
  <si>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</si>
  <si>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</si>
  <si>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</si>
  <si>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</si>
  <si>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</si>
  <si>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</si>
  <si>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</si>
  <si>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</si>
  <si>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</si>
  <si>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</si>
  <si>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</si>
  <si>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</si>
  <si>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</si>
  <si>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</si>
  <si>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</si>
  <si>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</si>
  <si>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</si>
  <si>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</si>
  <si>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</si>
  <si>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</si>
  <si>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</si>
  <si>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</si>
  <si>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</si>
  <si>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</si>
  <si>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</si>
  <si>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</si>
  <si>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</si>
  <si>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</si>
  <si>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</si>
  <si>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</si>
  <si>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</si>
  <si>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</si>
  <si>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</si>
  <si>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</si>
  <si>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</si>
  <si>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</si>
  <si>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</si>
  <si>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</si>
  <si>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</si>
  <si>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</si>
  <si>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</si>
  <si>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</si>
  <si>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</si>
  <si>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</si>
  <si>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</si>
  <si>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</si>
  <si>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</si>
  <si>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</si>
  <si>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</si>
  <si>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</si>
  <si>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</si>
  <si>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</si>
  <si>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</si>
  <si>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</si>
  <si>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</si>
  <si>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</si>
  <si>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</si>
  <si>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</si>
  <si>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</si>
  <si>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</si>
  <si>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</si>
  <si>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</si>
  <si>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</si>
  <si>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</si>
  <si>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</si>
  <si>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</si>
  <si>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</si>
  <si>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</si>
  <si>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</si>
  <si>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</si>
  <si>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</si>
  <si>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</si>
  <si>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</si>
  <si>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</si>
  <si>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</si>
  <si>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</si>
  <si>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</si>
  <si>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</si>
  <si>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</si>
  <si>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</si>
  <si>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</si>
  <si>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</si>
  <si>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</si>
  <si>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</si>
  <si>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</si>
  <si>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</si>
  <si>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</si>
  <si>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</si>
  <si>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</si>
  <si>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</si>
  <si>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</si>
  <si>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</si>
  <si>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</si>
  <si>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</si>
  <si>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</si>
  <si>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</si>
  <si>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</si>
  <si>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</si>
  <si>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</si>
  <si>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</si>
  <si>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</si>
  <si>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</si>
  <si>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</si>
  <si>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</si>
  <si>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</si>
  <si>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</si>
  <si>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</si>
  <si>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</si>
  <si>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</si>
  <si>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</si>
  <si>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</si>
  <si>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PROCESO CONTROL INTERNO</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</si>
  <si>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</si>
  <si>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</si>
  <si>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</si>
  <si>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</si>
  <si>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</si>
  <si>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</si>
  <si>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</si>
  <si>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</si>
  <si>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</si>
  <si>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</si>
  <si>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</si>
  <si>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</si>
  <si>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</si>
  <si>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</si>
  <si>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</si>
  <si>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</si>
  <si>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</si>
  <si>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</si>
  <si>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</si>
  <si>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</si>
  <si>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</si>
  <si>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</si>
  <si>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</si>
  <si>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</si>
  <si>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</si>
  <si>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</si>
  <si>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</si>
  <si>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</si>
  <si>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</si>
  <si>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</si>
  <si>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</si>
  <si>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</si>
  <si>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</si>
  <si>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</si>
  <si>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</si>
  <si>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</si>
  <si>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</si>
  <si>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 xml:space="preserve">Profesional en trabajo social.  </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</si>
  <si>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</si>
  <si>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</si>
  <si>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</si>
  <si>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</si>
  <si>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</si>
  <si>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</si>
  <si>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</si>
  <si>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Jefe de Oficina, Profesional Técnico y  Profesional  de la Oficina de Planeación</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</si>
  <si>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</si>
  <si>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</si>
  <si>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</si>
  <si>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Realizar seguimiento al  Plan de Acción, Plan Indicativo, POAI y Plan de Asistencia Técnica.</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</si>
  <si>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</si>
  <si>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</si>
  <si>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</si>
  <si>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</si>
  <si>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</si>
  <si>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</si>
  <si>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</si>
  <si>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</si>
  <si>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</si>
  <si>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</si>
  <si>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</si>
  <si>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</si>
  <si>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</si>
  <si>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</si>
  <si>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</si>
  <si>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</si>
  <si>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</si>
  <si>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</si>
  <si>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</si>
  <si>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</si>
  <si>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</si>
  <si>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Liderar los planes, programas y proyectos de la Entidad y controlar su ejecución.</t>
  </si>
  <si>
    <t>Índice de cumplimiento del Plan Anual de Acción de la entidad</t>
  </si>
  <si>
    <t>Gerente General y equipo directivo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</si>
  <si>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</si>
  <si>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</si>
  <si>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</si>
  <si>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</si>
  <si>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</si>
  <si>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</si>
  <si>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</si>
  <si>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</si>
  <si>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</si>
  <si>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</si>
  <si>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</si>
  <si>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</si>
  <si>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</si>
  <si>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</si>
  <si>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</si>
  <si>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</si>
  <si>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</si>
  <si>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</si>
  <si>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</si>
  <si>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</si>
  <si>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</si>
  <si>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</si>
  <si>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</si>
  <si>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</si>
  <si>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</si>
  <si>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</si>
  <si>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</si>
  <si>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</si>
  <si>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</si>
  <si>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</si>
  <si>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</si>
  <si>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</si>
  <si>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</si>
  <si>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</si>
  <si>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</si>
  <si>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</si>
  <si>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</si>
  <si>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</si>
  <si>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</si>
  <si>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</si>
  <si>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</si>
  <si>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</si>
  <si>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</si>
  <si>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</si>
  <si>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</si>
  <si>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</si>
  <si>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</si>
  <si>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</si>
  <si>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</si>
  <si>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</si>
  <si>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</si>
  <si>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</si>
  <si>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</si>
  <si>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</si>
  <si>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Lograr el 100% de implementación del Sistema de Gestión Documental Orfeo en el archivo central de la entidad</t>
  </si>
  <si>
    <t>(Número de actividades ejecutadas /Total actividades programadas) x 100</t>
  </si>
  <si>
    <t>Profesional Especializado (e)</t>
  </si>
  <si>
    <t>Almacenista y Auxiliares</t>
  </si>
  <si>
    <t>Profesional Oficina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</si>
  <si>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</si>
  <si>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</si>
  <si>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</si>
  <si>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</si>
  <si>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</si>
  <si>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</si>
  <si>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</si>
  <si>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</si>
  <si>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</si>
  <si>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</si>
  <si>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</si>
  <si>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</si>
  <si>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</si>
  <si>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</si>
  <si>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</si>
  <si>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</si>
  <si>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</si>
  <si>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</si>
  <si>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</si>
  <si>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</si>
  <si>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</si>
  <si>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</si>
  <si>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</si>
  <si>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</si>
  <si>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</si>
  <si>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</si>
  <si>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</si>
  <si>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</si>
  <si>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</si>
  <si>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</si>
  <si>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</si>
  <si>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</si>
  <si>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</si>
  <si>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</si>
  <si>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</si>
  <si>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</si>
  <si>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</si>
  <si>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</si>
  <si>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</si>
  <si>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</si>
  <si>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</si>
  <si>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</si>
  <si>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</si>
  <si>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</si>
  <si>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</si>
  <si>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</si>
  <si>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</si>
  <si>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</si>
  <si>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</si>
  <si>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</si>
  <si>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</si>
  <si>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</si>
  <si>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</si>
  <si>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</si>
  <si>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</si>
  <si>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</si>
  <si>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Profesional Oficina Planeación y Técnico Administrativo de Secretaría General</t>
  </si>
  <si>
    <t>No hay acciones pendientes del MIPG</t>
  </si>
  <si>
    <t>Jefe de Oficina,  Técnico de la Oficina de Planeación y contratista de calidad</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</si>
  <si>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</si>
  <si>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</si>
  <si>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</si>
  <si>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t>Dimensiones y políticas del MIPG (Modelo Integrado de Planeación y Gestión)</t>
  </si>
  <si>
    <t>Acciones Generadas en el Autodiagnóstico FURAG</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</si>
  <si>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</si>
  <si>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</si>
  <si>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</si>
  <si>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</si>
  <si>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</si>
  <si>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</si>
  <si>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</si>
  <si>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</si>
  <si>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</si>
  <si>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</si>
  <si>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</si>
  <si>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</si>
  <si>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</si>
  <si>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</si>
  <si>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</si>
  <si>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</si>
  <si>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</si>
  <si>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</si>
  <si>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</si>
  <si>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</si>
  <si>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</si>
  <si>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</si>
  <si>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</si>
  <si>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</si>
  <si>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</si>
  <si>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</si>
  <si>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</si>
  <si>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</si>
  <si>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</si>
  <si>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</si>
  <si>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</si>
  <si>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</si>
  <si>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</si>
  <si>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</si>
  <si>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</si>
  <si>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</si>
  <si>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</si>
  <si>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</si>
  <si>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</si>
  <si>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</si>
  <si>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</si>
  <si>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</si>
  <si>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</si>
  <si>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</si>
  <si>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</si>
  <si>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</si>
  <si>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</si>
  <si>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</si>
  <si>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</si>
  <si>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</si>
  <si>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</si>
  <si>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</si>
  <si>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Participar en las actividades programadas para la renovación o recertificación al Sistema Integrado de Gestión como actualización de documentos, reporte de informes e indicadores de gestión, cierre de acciones, auditorías internas y externas, etc.</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</si>
  <si>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</si>
  <si>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</si>
  <si>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Asesorar a los líderes de los procesos en la identificación, análisis y valoración de riesgos que permita la implementación o actualización de los mapas de riesgos</t>
  </si>
  <si>
    <t>Líderes de todos los procesos, Técnico y Jefe de Oficina de Planeación y Jefe de Control Interno</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</si>
  <si>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</si>
  <si>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</si>
  <si>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</si>
  <si>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 xml:space="preserve">(Número de Actividades realizadas)  / Número de Actividades programadas 6)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</si>
  <si>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</si>
  <si>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Registrar en el sistema CETIL del Ministerio de Hacienda y Crédito Público, la información de salarios, festivos primas de antigüedad consignada en historia laboral de exfuncionarios de la entidad, para el reconocimiento de pensiones o devolución de dineros</t>
  </si>
  <si>
    <t>Realizar actualización de la documentación del Sistema Integrado de Gestión de la entidad.</t>
  </si>
  <si>
    <t>(Número de mapas de riesgos de los procesos actualizados y socializados / Número de procesos - 15) x 100</t>
  </si>
  <si>
    <t>Diligenciar los cuestionarios FURAG, socializar a los líderes de los procesos los planes de acción y resultados que del FURAG se derivan y elaborar los informes de seguimiento</t>
  </si>
  <si>
    <t>Jefe de Oficina de Planeación y Profesional</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</si>
  <si>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</si>
  <si>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</si>
  <si>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</si>
  <si>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</si>
  <si>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</si>
  <si>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</si>
  <si>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</si>
  <si>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</si>
  <si>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</si>
  <si>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</si>
  <si>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</si>
  <si>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</si>
  <si>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Realizar seguimiento y control al recaudo por concepto de cánones de arrendamiento de inmuebles de la entidad.</t>
  </si>
  <si>
    <t>(Valor total de arrendamientos / Ingresos proyectados) x 100</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</si>
  <si>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</si>
  <si>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</si>
  <si>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</si>
  <si>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</si>
  <si>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</si>
  <si>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</si>
  <si>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</si>
  <si>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</si>
  <si>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</si>
  <si>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</si>
  <si>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</si>
  <si>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</si>
  <si>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</si>
  <si>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</si>
  <si>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</si>
  <si>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</si>
  <si>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</si>
  <si>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</si>
  <si>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</si>
  <si>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</si>
  <si>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</si>
  <si>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</si>
  <si>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</si>
  <si>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</si>
  <si>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</si>
  <si>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</si>
  <si>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</si>
  <si>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</si>
  <si>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</si>
  <si>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Plan de Trabajo del SGSST diseñado / 1 Programado) x 100</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</si>
  <si>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</si>
  <si>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</si>
  <si>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</si>
  <si>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(Número de informes elaborados de seguimiento al plan de acción, POAI y Plan de Asistencia Técnica/ 7 programados) x 100</t>
  </si>
  <si>
    <r>
      <t xml:space="preserve">Cumplir con las actividades del Plan de Acción del MIPG </t>
    </r>
    <r>
      <rPr>
        <b/>
        <sz val="9"/>
        <rFont val="Arial"/>
        <family val="2"/>
      </rPr>
      <t>POLITICA TALENTO HUMANO</t>
    </r>
  </si>
  <si>
    <t>1) Activar el grupo Gestor de la política de Integridad de la entidad y ejecutar las funciones del mismo
2) Aplicar encuestas para identificación de  observaciones y mejoras al código de Integridad
3) Actualizar el Código de Integridad considerando los aportes hechos por los servidores públicos</t>
  </si>
  <si>
    <t>Cumplir al 100% con la planeación institucional</t>
  </si>
  <si>
    <t>(Número  de inmuebles en proceso de restitución por la entidad/ Número total de Inmuebles a restituir) x 100</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</si>
  <si>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Control Interno</t>
    </r>
  </si>
  <si>
    <t>(Número de personas  en situación de discapacidad protegidas en el período / 650 Programado) x 100</t>
  </si>
  <si>
    <r>
      <t xml:space="preserve">Dimensión Talento Humano
Políticas:
• </t>
    </r>
    <r>
      <rPr>
        <sz val="9"/>
        <rFont val="Arial"/>
        <family val="2"/>
      </rPr>
      <t>Gestión Talento Humano</t>
    </r>
  </si>
  <si>
    <t>Proyectó Doris Lozano, Profesional Oficina Asesora de Planeación</t>
  </si>
  <si>
    <t>Formular en coordinación con las demás dependencias de la entidad los siguientes planes para la vigencia 2022: El Plan de Acción, Plan Anticorrupción y Atención al Ciudadano, Plan de Asistencia Técnica, Plan Operativo Anual de inversión y el Plan de Participación Ciudadana.</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</si>
  <si>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</si>
  <si>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Ejecutar las actividades del Plan de Acción del MIPG y las demás actividades que se deriven del diligenciamiento del FURAG 
Participar en las actividades programadas para la renovación o recertificación al Sistema Integrado de Gestión como actualización documental, reporte de informes e indicadores de gestión, cierre de acciones, auditorías internas y externas, etc.</t>
  </si>
  <si>
    <t>Presentar y sustentar los Estados Financieros de la  Vigencia anterior  al Consejo Directivo de la Entidad para su aprobación</t>
  </si>
  <si>
    <t>Mantener actualizado el link de Transparencia y acceso a la Información,  en el portal web de la entidad, con los informes periódicos emitidos por las diferentes dependencias de la entidad, en cumplimiento de la normatividad vigente.
Actualización de la página web de la Beneficencia de Cundinamarca  en cumplimiento de la Resolución 1519 de 2020 y circular  018 del 22 de septiembre de  2021 del Ministerio de las TIC</t>
  </si>
  <si>
    <t>Realizar las trasferencias de los documentos al archivo central de la entidad, previa aplicación de TRD por los responsables en cada dependencia, como también en los centros de protección de la Beneficencia de Cundinamarca. </t>
  </si>
  <si>
    <t>Estados Financieros de la Vigencia anterior aprobados  por el Consejo Directivo de la Entidad</t>
  </si>
  <si>
    <t>Actualizar  en coordinación con las dependencias competentes los proyectos de inversión de la entidad.</t>
  </si>
  <si>
    <t>(Número de proyectos actualizados / 3 programados) x 100</t>
  </si>
  <si>
    <t>Realizar la Rendición Pública de Cuentas y Diálogo Ciudadano</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</si>
  <si>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</si>
  <si>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</si>
  <si>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</si>
  <si>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</si>
  <si>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</si>
  <si>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</si>
  <si>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 xml:space="preserve">OBJETIVO: Administrar los recursos físicos que sirven de apoyo la prestación de servicios y el cumplimiento de metas y objetivos institucionales </t>
  </si>
  <si>
    <t>OBJETIVO: Asegurar la preservación y control de la documentación física que se produzca en la entidad de acuerdo a Tablas de Retención Documental aplicadas en cada dependencia que permita su recibo, entrega, consulta, preservación y disposición final.</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</si>
  <si>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</si>
  <si>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OBJETIVO: Legalizar el proceso de contratación que requiera la Beneficencia de Cundinamarca, ejerciendo control y seguimiento.</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</si>
  <si>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</si>
  <si>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</si>
  <si>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</si>
  <si>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Brindar asistencia y asesoría jurídica a la entidad</t>
  </si>
  <si>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</si>
  <si>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</si>
  <si>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</si>
  <si>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control y seguimiento a la cartera de los bienes inmuebles de la entidad</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</si>
  <si>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</si>
  <si>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</si>
  <si>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</si>
  <si>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</si>
  <si>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</si>
  <si>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</si>
  <si>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t>Liderar el levantamiento de activos de información de seguridad digital</t>
  </si>
  <si>
    <t>Número de procesos con información actualizada en la Matriz de Información de seguridad digital/ Número total de procesos</t>
  </si>
  <si>
    <t>Proteger de manera integral a 650 personas en situación de  discapacidad mental y cognitiva en los centros de protección de la Beneficencia.
Mediante ordenanza 59 de 2021 se modificó esta meta en el Plan Departamental de Desarrollo, en adelante se cuantifican las personas procedentes de Cundinamarca</t>
  </si>
  <si>
    <t>(Modelo de Atención creado / 1 programado) x 100</t>
  </si>
  <si>
    <t>Gerente y equipo de trabajo interdisciplinario e interinstitucional</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</si>
  <si>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t>
    </r>
  </si>
  <si>
    <t xml:space="preserve">Diseñar y planificar un programa  de  protección integral a personas con  consumo de sustancias psicoactivas </t>
  </si>
  <si>
    <t>Crear un modelo de atención a personas consumidoras de sustancias psicoactivas y planificar su implementación</t>
  </si>
  <si>
    <r>
      <t>Formular la política de gestión del conocimiento y la innovación y su respectivo plan de implementación</t>
    </r>
    <r>
      <rPr>
        <b/>
        <sz val="9"/>
        <rFont val="Arial"/>
        <family val="2"/>
      </rPr>
      <t>,</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</si>
  <si>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Comité Institucional de Gestión y Desempeño y funcionario (a) delegado para este fin.</t>
  </si>
  <si>
    <t xml:space="preserve">Formular la política y  el plan de gestión del conocimiento y la innovación
Diseñar el procedimiento de gestión del conocimiento </t>
  </si>
  <si>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
</t>
    </r>
    <r>
      <rPr>
        <b/>
        <sz val="9"/>
        <rFont val="Arial"/>
        <family val="2"/>
      </rPr>
      <t>Dimensión Talento Humano</t>
    </r>
    <r>
      <rPr>
        <sz val="9"/>
        <rFont val="Arial"/>
        <family val="2"/>
      </rPr>
      <t xml:space="preserve">
Políticas:
• Gestión Talento Humano</t>
    </r>
  </si>
  <si>
    <t>MEDICIÓN DE LA GESTIÓN</t>
  </si>
  <si>
    <t>% AVANCE</t>
  </si>
  <si>
    <t>ANÁLISIS</t>
  </si>
  <si>
    <t>Avance de Indicadores por Proceso</t>
  </si>
  <si>
    <t>Número de indicadores por proceso</t>
  </si>
  <si>
    <t xml:space="preserve"> SEGUIMIENTO Y EVALUACIÓN  (realiza Oficina Asesora de Planeación)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</si>
  <si>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</si>
  <si>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</si>
  <si>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</si>
  <si>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</si>
  <si>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</si>
  <si>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</si>
  <si>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Número de procesos notificados en la vigencia</t>
  </si>
  <si>
    <t xml:space="preserve">Comité Institucional de Gestión y Desempeño y todos los líderes de los procesos responsables de la formulación, ejecución, seguimiento y evaluación de los planes  </t>
  </si>
  <si>
    <t>Acciones Generadas en el Autodiagnóstico FURAG 2021</t>
  </si>
  <si>
    <t>Participar en los Comités, Subcomités, Mesas y Submesas de trabajo, relacionadas con las políticas públicas sociales departamentales y sus planes de implementación en donde es parte y se convoque a la entidad.</t>
  </si>
  <si>
    <t>(Número de reportes de seguimiento a la ejecución física y financiera del plan de acción y plan indicativo en el sistema de seguimiento del Departamento / 12 programados) x 100</t>
  </si>
  <si>
    <t>La jornada de Revisión por la Dirección con todos los líderes de los procesos, se realizó el 8 de abril de 2022 desde las 9 a.m.</t>
  </si>
  <si>
    <t>En enero de 2022 se publicaron en el portal web de la entidad los siguientes documentos: Seguimiento al Plan de Acción 2021, Seguimiento al POAI 2021
Plan Anual de Acción 2022 
Plan Anticorrupción y Atención al Ciudadano 2022
Plan Operativo Anual de Inversión 2022
Plan de Participación Ciudadana 2022
Evaluación de la Rendición Publica de Cuentas 2021.</t>
  </si>
  <si>
    <t>Del 7 al 31 de marzo se adelantaron las auditorías internas de calidad a todos los procesos y centros de protección y el 8 de abril se realizó la revisión por la dirección, en la cual se establecieron oportunidades de mejora.
El 9, 10 y 11 de mayo el ente certificador Icontec realizó la auditoría a los procesos y centros de protección de la entidad, otorgando la recertificación en calidad de todos los procesos de la entidad.</t>
  </si>
  <si>
    <t xml:space="preserve">Aprobado el Informe Estados Financieros Vigencia 2021 por parte del Consejo Directivo de la Beneficencia de Cundinamarca </t>
  </si>
  <si>
    <t>Se han presentado y pagado todas las Declaraciones a la Dian (rete fuente, reteiva e IVA)  y a la Secretaría de Hacienda Distrital (Reteica)</t>
  </si>
  <si>
    <t>En el portal web de la entidad están publicados los Informes Financieros mensuales (Estados Financieros, Ejecuciones Presupuestales Activas y Pasivas)</t>
  </si>
  <si>
    <t>Los mapas de riesgos de gestión de los procesos se encuentran actualizados por los líderes de los procesos, fueron socializados en la reunión de Revisión por la Dirección y están publicados en la ruta de consulta interna de la entidad</t>
  </si>
  <si>
    <t>No se ha iniciado la creación del modelo de atención</t>
  </si>
  <si>
    <t>(Número de casos  revisados /Total de solicitudes que cumplen requisitos para estudio de caso) x 100</t>
  </si>
  <si>
    <t>(Número de Expedientes en Indagación Preliminar/ total de quejas recibidas) x 100</t>
  </si>
  <si>
    <t>No se han producido fallos en la vigencia</t>
  </si>
  <si>
    <t xml:space="preserve">Dos procesos remitidos a la Procuraduría, por apelación de auto de archivo  </t>
  </si>
  <si>
    <t xml:space="preserve">Cumplir a cabalidad los principios rectores de la Constitución Política y la Ley1952 de 2019 "Código General Disciplinario", Ley 2094 de 2021,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</si>
  <si>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Capacitar sobre el Código General Disciplinario a los servidores públicos y contratistas de la entidad, emitir las comunicaciones preventivas de faltas disciplinarias en general y por respuestas fuera de términos a las solicitudes.</t>
  </si>
  <si>
    <t>La oficina de control interno efectuó el seguimiento al sistema de información y atención al ciudadano y verifica que dicha oficina publique los informes respectivos en la página web</t>
  </si>
  <si>
    <t>Se realizó un informe de seguimiento a los planes de acción del MIPG de todos los procesos</t>
  </si>
  <si>
    <t>A 30 de junio se han realizado compras de elementos de papelería, elementos de bio seguridad, convenios de asociación, contratos de servicios profesionales de apoyo, mantenimiento preventivo y correctivo de los vehículos de la entidad, adquisición de la licencia corporativa del software antivirus gdata, para 100 equipos y soporte técnico, mantenimiento preventivo y correctivo de equipos de cómputo e impresoras, compra de celular, compra de elementos de bioseguridad, productos de cafetería, vigilancia y seguridad muebles e inmuebles de la entidad, actualización y soporte en actualización portales web y sedes electrónicas, asistencia técnica, contratar la chatarrización de inservibles, obsoletos, en desuso y dados de baja</t>
  </si>
  <si>
    <t xml:space="preserve">En enero de 2022 se publicó el PAA en el portal de la Entidad y en la plataforma del  SECOP II se viene realizando  todas las modificaciones. Pendiente la publicación del informe de seguimiento al PAA 2022 </t>
  </si>
  <si>
    <t>Se han verificado los inventarios de seis centros de protección de la entidad</t>
  </si>
  <si>
    <t xml:space="preserve">A la fecha no se ha realizado la actualización de los inventarios de los centros de protección debido a que se está culminando un proceso de baja para depurar el inventario del sistema y así proceder a la actualización del mismo. </t>
  </si>
  <si>
    <t>Se han realizado 2 procesos de baja de dos programados en la vigencia</t>
  </si>
  <si>
    <t>Se actualizaron los modelos de atención a las personas adultas mayores para el proceso competitivo de la vigencia</t>
  </si>
  <si>
    <r>
      <t>No tiene acciones pendientes del MIPG</t>
    </r>
    <r>
      <rPr>
        <b/>
        <sz val="9"/>
        <rFont val="Arial"/>
        <family val="2"/>
      </rPr>
      <t xml:space="preserve">
Acciones Pendientes de Mejora Auditoría Interna de calidad:
</t>
    </r>
    <r>
      <rPr>
        <sz val="9"/>
        <rFont val="Arial"/>
        <family val="2"/>
      </rPr>
      <t>1)</t>
    </r>
    <r>
      <rPr>
        <b/>
        <sz val="9"/>
        <rFont val="Arial"/>
        <family val="2"/>
      </rPr>
      <t xml:space="preserve"> </t>
    </r>
    <r>
      <rPr>
        <sz val="9"/>
        <rFont val="Arial"/>
        <family val="2"/>
      </rPr>
      <t xml:space="preserve"> Realizar el cargue de la información y la cartera de los inmuebles en el Módulo del Sistema SIWEB.
2) El pago de la cartera de los inmuebles que administra la Inmobiliaria Cundinamarquesa.
3) Liderar la búsqueda de recursos para el pago de los impuestos de predial y valorización de los bienes inmuebles de la entidad, para evitar posibles sanciones.
4) Mantener el seguimiento a los hallazgos generados por la auditoría de 2021 por parte de la Contraloría, donde se evidencia que la Beneficencia de Cundinamarca por factores de recursos no ha generado los pagos del impuesto predial del año 2020 para dos propiedades.</t>
    </r>
  </si>
  <si>
    <r>
      <rPr>
        <b/>
        <sz val="9"/>
        <rFont val="Arial"/>
        <family val="2"/>
      </rPr>
      <t>Acciones pendientes de Revisión por la Dirección:</t>
    </r>
    <r>
      <rPr>
        <sz val="9"/>
        <rFont val="Arial"/>
        <family val="2"/>
      </rPr>
      <t xml:space="preserve">
1) Venta de inmuebles improductivos
2) Establecer una política de mantenimiento  de infraestructura urgente de los Centros de Protección que están en funcionamiento y de los que a la fecha se encuentran cerrados
3) Revisar el diagnóstico de la Norma Retie (Reglamento Técnico de Instalaciones Eléctricas) y ajustarse a la norma en todos los Centros de Protección.
4) Adecuar, mantener y/o construir el cerramiento de los centros de protección de la entidad</t>
    </r>
  </si>
  <si>
    <t>Gerencia General y Jefe de Oficina de Gestion Integral de Bienes Inmuebles</t>
  </si>
  <si>
    <t>Plan formulado y aprobado para la vigencia</t>
  </si>
  <si>
    <t xml:space="preserve">Se elaboró el inventario del Conocimiento Explícito de 2 de los 15 procesos de la entidad (Control Interno y Control Disciplinario). Avance 13%
Se construyó el inventario del conocimiento tácito de 8 de los 15 procesos de la entidad: Almacén e Inventarios, Gestión documental, Control Interno, Control Disciplinario, Gestión Contractual, Gestión del Talento Humano, SIAC y Bienes Inmuebles. Avance 53%
Se creó un repositorio el google drive en el cual se tienen almacenados 2 videos de la formulación del Plan Anual de Adquisiciones,  1 video de la actividad de Atención al Ciudadano y 2 videos acerca de las buenas prácticas de prevención y atención de contagios por covid 19 en los centros de protección La Colonia y José Joaquín Vargas
</t>
  </si>
  <si>
    <t>En marzo de 2022 se realizó la auditoría interna al Sistema Integrado de Gestión del proceso Gestión Informática, se reportó la información de seguimiento a las Acciones de Revisión por la Dirección establecidas en 2021.  No se definieron acciones de Mejora en la Auditoría Interna al SIG 2022.</t>
  </si>
  <si>
    <t>Se ha dado cumplimiento a la programación del parque automotor, conforme a las solicitudes de las diferentes dependencias de la entidad</t>
  </si>
  <si>
    <t xml:space="preserve">Se realizan los informes correspondientes según la normatividad vigente </t>
  </si>
  <si>
    <t xml:space="preserve">Se contrató la vigilancia de los inmuebles de la entidad por licitación pública, el suministro de combustible y mantenimiento del parque automotor. </t>
  </si>
  <si>
    <t>(Número de estudios previos para contratación de servicios realizados / 3 programados) x 100</t>
  </si>
  <si>
    <t>Se implementó  y se encuentra en funcionamiento el Sistema de Gestión Documental Orfeo en el Archivo Central de la entidad</t>
  </si>
  <si>
    <t>En marzo de 2022 se realizó la auditoría interna al Sistema Integrado de Gestión del proceso Gestión Documental, se reportó la información de seguimiento a las Acciones de Revisión por la Dirección establecidas</t>
  </si>
  <si>
    <t>En marzo se realizó la auditoría interna al Sistema Integrado de Gestión del proceso Sistema de Información y Atención al Ciudadano, se reportó la información de seguimiento a las Acciones de Revisión por la Dirección establecidas. No se determinaron acciones de mejora en la Auditoría Interna y externa al Sistema de Gestión de Calidad</t>
  </si>
  <si>
    <t>Se publicaron y/o reportaron todos los informes en la Plataforma SIA OBSERVA, así mismo se publicaron en secop II todos los informes y documentos elaborados por los supervisores de los contratos.</t>
  </si>
  <si>
    <t xml:space="preserve">
En marzo se realizó la auditoría interna al Sistema Integrado de Gestión del proceso Gestión Contractual, se reportó la información de seguimiento a las Acciones de Revisión por la Dirección establecidas.</t>
  </si>
  <si>
    <t>Se diligenció el formulario FURAG vigencia 2021 en el primer trimestre del año 2022, se realizó una jornada de se socialización de los resultados de la evaluación del desempeño de todas las dimensiones y políticas del MIPG a todos los funcionarios de la entidad.  Se realiza seguimiento con el apoyo de la líder de la Secretaría de planeación</t>
  </si>
  <si>
    <t xml:space="preserve">El equipo de trabajo participó en la auditoría interna y externa y en la socialización de resultados del MIPG.  Tienen 8 acciones pendientes en el Informe de Revisión por la Dirección y que son compartidas con la oficina de Gestión Integral de Bienes inmuebles </t>
  </si>
  <si>
    <t>La Oficina Asesora de Planeación diseñó el formato de entrega del cargo, el cual está estandarizado y publicado en la ruta de consulta interna. De esta manera se solucionó la No Conformidad identificada en la auditoría interna por no realizar la acción de mejora establecida por el  Icontec en la auditoría en 2021, relacionada con la entrega del cargo de Tesorero… “se debería oficializar un documento que certifique que la persona que se retira de la Entidad se encuentra a paz y salvo con todas las áreas y actividades relacionadas con su cargo, tales como bienes y valores a su cargo, claves bancarias, entre otros y así mismo proceder a su desactivación como usuario de las redes y aplicativos".
El equipo de trabajo participó en la auditoría interna y externa y en la socialización de resultados del MIPG.  Tienen dos acciones pendientes en el Informe de Revisión por la Dirección</t>
  </si>
  <si>
    <t xml:space="preserve">Hay 484 procesos activos a los cuales se les realiza seguimiento </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</si>
  <si>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t>
    </r>
    <r>
      <rPr>
        <b/>
        <sz val="9"/>
        <rFont val="Arial"/>
        <family val="2"/>
      </rPr>
      <t>Meta 130</t>
    </r>
    <r>
      <rPr>
        <sz val="9"/>
        <rFont val="Arial"/>
        <family val="2"/>
      </rPr>
      <t xml:space="preserve">
Proyecto 2. Atención Integral a Personas Consumidoras de Sustancias Psicoactivas en Programas de la Beneficencia de Cundinamarca. </t>
    </r>
    <r>
      <rPr>
        <b/>
        <sz val="9"/>
        <rFont val="Arial"/>
        <family val="2"/>
      </rPr>
      <t>Meta 141</t>
    </r>
    <r>
      <rPr>
        <sz val="9"/>
        <rFont val="Arial"/>
        <family val="2"/>
      </rPr>
      <t xml:space="preserve">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 </t>
    </r>
    <r>
      <rPr>
        <b/>
        <sz val="9"/>
        <rFont val="Arial"/>
        <family val="2"/>
      </rPr>
      <t>Meta 165</t>
    </r>
  </si>
  <si>
    <t>(Número de planes formulados / Total de planes requeridos 10) x 100</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</si>
  <si>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</si>
  <si>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r>
      <t>Línea Estratégica: Más Bienestar 
Programa: Toda Una Vida Contigo
Subprograma: Experiencia y Sabiduría 
Proyecto 1. Protección social integral de las personas adultas mayores en centros de la Beneficencia de Cundinamarca</t>
    </r>
    <r>
      <rPr>
        <b/>
        <sz val="9"/>
        <color indexed="8"/>
        <rFont val="Arial"/>
        <family val="2"/>
      </rPr>
      <t xml:space="preserve"> Meta 130</t>
    </r>
    <r>
      <rPr>
        <sz val="9"/>
        <color indexed="8"/>
        <rFont val="Arial"/>
        <family val="2"/>
      </rPr>
      <t xml:space="preserve">
Proyecto 2. Atención Integral a Personas Consumidoras de Sustancias Psicoactivas en Programas de la Beneficencia de Cundinamarca  </t>
    </r>
    <r>
      <rPr>
        <b/>
        <sz val="9"/>
        <color indexed="8"/>
        <rFont val="Arial"/>
        <family val="2"/>
      </rPr>
      <t>Meta 141</t>
    </r>
    <r>
      <rPr>
        <sz val="9"/>
        <color indexed="8"/>
        <rFont val="Arial"/>
        <family val="2"/>
      </rPr>
      <t xml:space="preserve">
Programa:  Cundinamarqueses inquebrantables
Subprograma: Cundinamarca Accesible
Proyecto: Protección social a las personas con discapacidad mental y cognitiva en centros de la Beneficencia de Cundinamarca  </t>
    </r>
    <r>
      <rPr>
        <b/>
        <sz val="9"/>
        <color indexed="8"/>
        <rFont val="Arial"/>
        <family val="2"/>
      </rPr>
      <t>Meta 165</t>
    </r>
  </si>
  <si>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</si>
  <si>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Se han publicado en el portal web las celebraciones que se realizan en los centros de protección de la entidad</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</si>
  <si>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</si>
  <si>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Seguimiento a las recomendaciones del MIPG de todos los procesos</t>
  </si>
  <si>
    <t>Se realizó una actividad de reinducción en el SSST a todos los funcionarios de la entidad y la inducción a tres funcionarios nuevos</t>
  </si>
  <si>
    <t xml:space="preserve">Realizar actividades de inducción y reinducción en el sistema de SST </t>
  </si>
  <si>
    <t>Se diseñó la estrategia conflicto de intereses y el protocolo de atención a los servidores públicos frente a los casos de acoso laboral y sexual.
Los abogados de la entidad y contratistas están inscritos en la Comunidad Jurídica del Conocimiento de la Agencia Nacional de defensa Jurídica del Estado y han realizado en promedio tres cursos.
Se brindó capacitación virtual el 9 de noviembre a funcionarios y contratistas sobre participación ciudadana, rendición de cuentas y control social.
Se realizó la actualización 
Capacitación a funcionarios y contratistas, en la metodología de Administración del Riesgos de Gestión, Riesgos de Corrupción  y de los  nuevos formatos de Mapa de Riesgos actualizados.</t>
  </si>
  <si>
    <t xml:space="preserve">(Política, Plan,  procedimiento e inventario de gestión del conocimiento e innovación
diseñados  / Número de Actividades programadas 4) x 100 </t>
  </si>
  <si>
    <t>Se aplicaron las encuestas virtuales de apropiación de todos los servidores públicos al CODIGO DE INTEGRIDAD.
Se divulgó el Código de Integridad en la inducción y reinducción de los funcionarios y contratistas de la entidad
Se activó el grupo Gestor de la política de Integridad
Se aplicó encuestas para identificación de observaciones y mejoras al código de Integridad</t>
  </si>
  <si>
    <t>Se realizó la evaluación definitiva de los 29 funcionarios inscritos en carrera administrativa</t>
  </si>
  <si>
    <t>Se realizó la evaluación de los acuerdos de gestión de los 9 directivos de la entidad</t>
  </si>
  <si>
    <t>Se realizó una actividad de reinducción a todos los funcionarios de la entidad y la inducción a cuatro funcionarios nuevos</t>
  </si>
  <si>
    <t>Comité en funcionamiento</t>
  </si>
  <si>
    <t>Dos informes publicados en el portal web de la entidad</t>
  </si>
  <si>
    <t>proceso de mínima cuantía para la actualización de las licencias del antivirus, por valor de $10.270.000</t>
  </si>
  <si>
    <t>Se formuló el plan anual y se han cumplido todas las actividades programadas para el primer semestre</t>
  </si>
  <si>
    <r>
      <t>El equipo de trabajo participó en la socialización de resultados del MIPG, en la auditoría interna y externa y</t>
    </r>
    <r>
      <rPr>
        <sz val="9"/>
        <color indexed="10"/>
        <rFont val="Arial"/>
        <family val="2"/>
      </rPr>
      <t xml:space="preserve"> </t>
    </r>
    <r>
      <rPr>
        <sz val="9"/>
        <rFont val="Arial"/>
        <family val="2"/>
      </rPr>
      <t>tienen pendientes acciones de  mejora.   Han realizado 7 acciones de 11 identificadas en la Revisión por la Dirección</t>
    </r>
  </si>
  <si>
    <t>Número de cargos provistos: Profesional Universitario Código 219 Grado 02 CA- Conductor Mecánico Código 482 Grado 04 CA-Conductor Mecánico Código 482 Grado 02 LNR, Secretario General Código 054 grado 03LNR</t>
  </si>
  <si>
    <t>SEGUIMIENTO AL PLAN DE ACCIÓN DE LA BENEFICENCIA DE CUNDINAMARCA A 31 DE DICIEMBRE DE 2022
PLAN DEPARTAMENTAL DE DESARROLLO:  CUNDINAMARCA REGIÓN QUE PROGRESA</t>
  </si>
  <si>
    <t>En el primer semestre del año se actualizó el proyecto de atención a personas adultas mayores por adición de 5.000 millones de pesos y el proyecto de protección a personas con discapacidad mental y cognitiva por adición de 3.000 millones. La adición fue por transferencia  mediante  Decreto 100 del 11 de abril de 2022.
En el segundo semestre se actualizó el proyecto de atención a personas adultas mayores por adición de $6.600.000.000 de pesos y el proyecto de protección a personas con discapacidad mental y cognitiva por adición de $6.317.631.080. La adición fue por transferencia del Departamento mediante  Decreto 386 del 24 de oct de 2022, para inversión $12.917.631.080 y para funcionamiento $1.082.368.920 para pago sentencias judiciales</t>
  </si>
  <si>
    <t>(Número de reportes de seguimiento a la ejecución física y financiera de los proyectos de inversión de la entidad / 12 programados) x 100</t>
  </si>
  <si>
    <t>Se realizaron los 12 reportes, uno en cada mes vencido en el Sistema de Seguimiento Plan de Desarrollo del Departamento
https://www.cundinamarca.gov.co/myportal/narino.gc/menupda</t>
  </si>
  <si>
    <t>Se realizaron los 12 reportes, uno en cada mes vencido en el Sistema de seguimiento de Inversión SPI Territorio del DEPARTAMENTO Nacional de Planeación DNP
https://spi.dnp.gov.co/</t>
  </si>
  <si>
    <t>Se elaboraron dos informes de seguimiento al POAI 2022, cuatro informes de seguimiento al Plan de Asistencia Técnica y un informe de seguimiento al Plan de Acción de la vigencia</t>
  </si>
  <si>
    <t>Se elaboraron y presentaron todos los informes solicitados por la Secretaría de Gobierno del Departamento</t>
  </si>
  <si>
    <t>Durante la vigencia se brindó protección social integral en centros de la Beneficencia a 264 mujeres y 366 hombres mayores de 60 años de edad y con derechos fundamentales vulnerados</t>
  </si>
  <si>
    <t>Durante la vigencia se brindó protección social integral en centros de la Beneficencia a 232 mujeres y 290 hombres mayores de 18 años de edad, con discapacidad mental y cognitiva y con derechos fundamentales vulnerados, procedentes de Cundinamarca.  Se han atendido 408 personas procedentes de Bogotá  (235 mujeres y 173 hombres)</t>
  </si>
  <si>
    <t>Ingresaron $4.585.218.223 de $5.300.000.000 programados para la vigencia, equivalentes al 87%</t>
  </si>
  <si>
    <t xml:space="preserve">Durante el año la corresponsabilidad financiera en la protección de las personas atendidas fue la siguiente:
511  por contrato interadministrativo con las alcaldías de Cundinamarca
100 por convenio con la Secretaría de Integración Social de Bogotá
77 con la Eps Convida y  235 por corresponsabilidad familiar.
882 de 1252 atendidas=70%, cumpliendo así con la meta programada para la vigencia  </t>
  </si>
  <si>
    <t>Se ejecutaron $2.388.014.739 recursos de cooperación, equivalentes al 8, 9  y 10% acordado con los asociados o contratistas que administran los centros de protección de la Beneficencia de Cundinamarca y representados en días adicionales al contrato y sin costo, dotación, mantenimiento y contratación de recurso humano.</t>
  </si>
  <si>
    <t>No se ejecutó el proyecto</t>
  </si>
  <si>
    <t>Se comprometieron y ejecutaron $14.281.246.013 de $24.174.311.920 programados, no fue posible realizar la reducción presupuestal por sustitución de fuentes</t>
  </si>
  <si>
    <t>Se recaudaron $53.760.727.548 de $95.286.943.000 programados para la vigencia</t>
  </si>
  <si>
    <t>Informes presentados: Cuarto trimestre 2021 y los trimestrales 2022 a la Contaduría General de la Nación 
Informe 2021 y mensuales de 2022 a SIA Contraloría 
Dian (exógena) vigencia 2021
Secretaría de Hacienda Distrital vigencia 2021
Informes mensuales de estados financieros y revelaciones de enero a diciembre de 2022</t>
  </si>
  <si>
    <r>
      <t xml:space="preserve">Se elaboró  un informe de seguimiento al Plan Anual de Adquisiciones vigencia 2022 y se publicó en el portal web de la entidad y en la plataforma del  SECOP II
</t>
    </r>
    <r>
      <rPr>
        <sz val="9"/>
        <color indexed="10"/>
        <rFont val="Arial"/>
        <family val="2"/>
      </rPr>
      <t>por favor copiar el link de las dos plataformas</t>
    </r>
  </si>
  <si>
    <r>
      <t xml:space="preserve">Se publicó en Plan Anual de Adquisiciones para la vigencia 2022 en las fechas previstas por la ley, y a la fecha esta actualizado con las modificaciones ordenadas.
</t>
    </r>
    <r>
      <rPr>
        <sz val="9"/>
        <color indexed="10"/>
        <rFont val="Arial"/>
        <family val="2"/>
      </rPr>
      <t>por favor copiar el link de las dos plataformas</t>
    </r>
  </si>
  <si>
    <r>
      <rPr>
        <sz val="9"/>
        <color indexed="8"/>
        <rFont val="Arial"/>
        <family val="2"/>
      </rPr>
      <t xml:space="preserve">A 30 de diciembre se  han realizado </t>
    </r>
    <r>
      <rPr>
        <sz val="9"/>
        <color indexed="10"/>
        <rFont val="Arial"/>
        <family val="2"/>
      </rPr>
      <t xml:space="preserve">10 </t>
    </r>
    <r>
      <rPr>
        <sz val="9"/>
        <rFont val="Arial"/>
        <family val="2"/>
      </rPr>
      <t>actualizaciones al Plan Anual de Adquisiciones.</t>
    </r>
  </si>
  <si>
    <t>Se han atendido de manera presencial a 640 personas, por teléfono a 460,  por correo electrónico y por buzón del portal web a 24, a través de los buzones institucionales a 63 y 967 por el sistema Orfeo para un total de 2154.</t>
  </si>
  <si>
    <t>Se han recibido y dado respuesta en los términos que la ley 1755 de 2015 determina, 1058 PQRS, entre ellas 995 solicitudes, 9 quejas, 1 sugerencia, 50 felicitaciones y 3 denuncias</t>
  </si>
  <si>
    <t>Se aplicaron  504 encuestas de medición de satisfacción de los usuarios y sus familias en 8 centros de protección, CFE JJ Vargas 108, CME La Colonia 61, CBA en Arbelaez 77, CBA San José en Facatativá 70, CBA Belmira en Fusagasugá 67, CBA San Pedro Claver en Bogotá 60, CBA en Villeta 17, Instituto San José en Chipaque 44,  donde el nivel de satisfacción se encuentra entre excelente y bueno en el 95%. Se determinaron las acciones de mejora pertinentes a cada centro de protección, se socializaron y a la fecha se han puesto en práctica (proceso de mejora continua).</t>
  </si>
  <si>
    <t>Se aplicaron 84 encuestas a personas que recibieron servicios por los responsables de procesos administrativos en la entidad, así:
48 de Trabajo social, 16 en Gestión contractual, 19 SIAC y 1 Secretaría General, donde se evalúan los siguientes aspectos:
1. Conocimiento del tema: 94% excelente y 6% bueno
2. Respuesta clara y oportuna: 93% excelente y 7% bueno.
3. El tiempo para ser atendido: 94% excelente y 0% bueno 
4. Actitud y disposición del funcionario para atenderle: 96% excelente y 4% bueno</t>
  </si>
  <si>
    <t>(Número de personas que calificaron su nivel de satisfacción entre bueno y excelente / Número Total de personas encuestadas) x 100.</t>
  </si>
  <si>
    <t xml:space="preserve">Se elaboraron 4 informes durante la vigencia, uno cada trimestre de PQRSD y resultados de las encuestas de percepción de los servicios que brinda la entidad, los cuales se encuentran publicados en el portal web de la entidad. </t>
  </si>
  <si>
    <t xml:space="preserve">Se realizaron todos los procesos de contratación solicitados por cada una de las dependencias de la entidad, de conformidad con el Plan Anual de Adquisiciones 2022 y normatividad vigente
Se suscribieron 65 contratos con las alcaldías municipales donde la entidad es la contratista y 81 donde la entidad es la contratante </t>
  </si>
  <si>
    <r>
      <rPr>
        <sz val="9"/>
        <color indexed="8"/>
        <rFont val="Arial"/>
        <family val="2"/>
      </rPr>
      <t>A 31 de diciembre se  realizaron 21</t>
    </r>
    <r>
      <rPr>
        <sz val="9"/>
        <color indexed="10"/>
        <rFont val="Arial"/>
        <family val="2"/>
      </rPr>
      <t xml:space="preserve"> </t>
    </r>
    <r>
      <rPr>
        <sz val="9"/>
        <rFont val="Arial"/>
        <family val="2"/>
      </rPr>
      <t>actualizaciones al Plan Anual de Adquisiciones.</t>
    </r>
  </si>
  <si>
    <t>A 31 de diciembre se realizaron compras de elementos de papelería, de anchetas navideñas para los funcionarios de la entidad, de elementos de bio seguridad, de una bolirana por tienda virtual por el plan de bienestar de la entidad, convenios de asociación, contratos de servicios profesionales de apoyo, mantenimiento preventivo y correctivo de los vehículos de la entidad, mantenimiento preventivo y correctivo de equipos de cómputo e impresoras, compra de celular, productos de cafetería, vigilancia y seguridad muebles e inmuebles de la entidad, actualización y soporte en actualización portales web y sedes electrónicas, asistencia técnica, contratar la chatarrización de inservibles, obsoletos, en desuso y dados de baja</t>
  </si>
  <si>
    <t>Se han verificado los inventarios de la totalidad de los centros de protección de la entidad</t>
  </si>
  <si>
    <t>Se realizaron 2 procesos de baja de dos programados en la vigencia</t>
  </si>
  <si>
    <t xml:space="preserve">En enero de 2022 se publicó el PAA en el portal de la Entidad y en la plataforma del  SECOP II,  se publicaron todas las modificaciones al mismo, se publicó el informe de seguimiento al PAA 2022 </t>
  </si>
  <si>
    <t>Con corte al mes de diciembre de 2022 se continua con la actualización y escaneo de los contratos de arrendamiento, escrituras, certificados de tradición y libertad, recibos de impuestos prediales, y la actualización de la información en el sistema de información de la Oficina (excel y aplicativo PROPIEDAD)</t>
  </si>
  <si>
    <t xml:space="preserve">Con corte a 30 de noviembre de 2022 la EIC ha recaudado por concepto de arrendamientos la suma de $5.481.878.199,24 y con corte a diciembre de 2022 la Beneficencia recaudó $34.025.353, para un total de $5.515.903.552,24 de los $6.146.000.000 proyectados para la vigencia 2022.  
</t>
  </si>
  <si>
    <t>Con corte a noviembre de 2022, se evidencia una cartera con la Empresa Inmobiliaria y de Servicios Logísticos de Cundinamarca, por la suma de $1.685.577.072,46 de las vigencias 2019 a 2022</t>
  </si>
  <si>
    <t xml:space="preserve">Con corte a diciembre de 2022, se realizó el pago a 66 inmuebles  por la vigencia 2022, por valor de $311.906.145, de 271 inmuebles en total
</t>
  </si>
  <si>
    <t>Con corte a diciembre de 2022, se verificó la ejecución de los planes de mantenimiento preventivo y correctivo de los Centros de Protección en Chipaque, La Colonia y José Joaquín Vargas en Sibaté CBA Belmira en Fusagasugá, en Arbelaez, en Villeta, San José en Facatativá, las obras de adecuación realizadas por la EIC en 7 inmuebles de la Beneficencia.
Se realizaron visitas con el fin de revisar el estado general de las instalaciones de los inmuebles de la Beneficencia, Hotel Palmetto, obras en el sexto piso Torre Beneficencia, Centro de protección San Pedro Claver, La Colonia, J.J. Vargas y Julio Manrique en Sibaté y el Edificio donde funciona la Contraloría de Cundinamarca.</t>
  </si>
  <si>
    <t>Se tenía una queja en etapa de investigación,  a la cual no se formuló cargos</t>
  </si>
  <si>
    <t>Se realizó taller práctico y evaluable sobre elaboración y respuesta a derechos de petición, se convocó a todos los funcionarios y contratistas</t>
  </si>
  <si>
    <r>
      <t>No tiene acciones pendientes del MIPG</t>
    </r>
    <r>
      <rPr>
        <b/>
        <sz val="9"/>
        <rFont val="Arial"/>
        <family val="2"/>
      </rPr>
      <t xml:space="preserve">
</t>
    </r>
    <r>
      <rPr>
        <sz val="9"/>
        <rFont val="Arial"/>
        <family val="2"/>
      </rPr>
      <t>No tiene Acciones Pendientes de Mejora Auditoría Interna de calidad
Acciones pendientes de Revisión por la Dirección:
Se brindó  capacitación y asesoría a los funcionarios para que no incurran en faltas disciplinarias por desconocimiento de las normas o negligencia, e informar sobre las consecuencias  disciplinarias del incumplimiento a sus deberes y obligaciones.                                                                                                                             Realizar actualización a los funcionarios sobre nuevo Código General Disciplinario Ley 1952 de 2019 (vig. 01/07/21 según 1955 de 2019), Ley 2094 de 2021 y Ley 1474 de 2011 "Estatuto Anticorrupción".</t>
    </r>
  </si>
  <si>
    <t>Se realizaron las auditorías internas de calidad, programadas a 30 de junio de 2022, a los 14 procesos de la entidad y en los 8 centros de protección, para un total de 22 auditorías internas.  Las auditorías de gestión se practicaron en el segundo semestre de 2022.</t>
  </si>
  <si>
    <t xml:space="preserve">La Oficina de Control Interno, presentó los informes de ley a los diferentes organismos de control y entidades a las cuales se les reporta información de la entidad, cumpliendo con los términos   establecidos por estos entes, dicha información fue acorde con los requerimientos de las entidades departamentales y nacionales.         </t>
  </si>
  <si>
    <t>Se brindó atención a 218 personas en oficina y municipios</t>
  </si>
  <si>
    <t>Se suscribieron 68 contratos interadministrativos con las alcaldías del Departamento</t>
  </si>
  <si>
    <t>4 procesos nuevos notificados a la Beneficencia de Cundinamarca</t>
  </si>
  <si>
    <t>A 30 de diciembre se tenían 15 quejas en indagación, de las cuales 14 se archivaron en esta etapa</t>
  </si>
  <si>
    <t>Se tenía una queja en etapa de investigación, la cual fue valorada y archivada</t>
  </si>
  <si>
    <r>
      <t xml:space="preserve">Incentivo a mejores servidores públicos en su calificación de evaluación de desempeño laboral
Entrega de un incentivo económico a una funcionaria para adelantar estudios de especialización, conforme a la ley
</t>
    </r>
    <r>
      <rPr>
        <b/>
        <sz val="9"/>
        <rFont val="Arial"/>
        <family val="2"/>
      </rPr>
      <t>Salario emocional:</t>
    </r>
    <r>
      <rPr>
        <sz val="9"/>
        <rFont val="Arial"/>
        <family val="2"/>
      </rPr>
      <t xml:space="preserve"> Disfrute de un dia de descanso remunerado con sus familias, 1 día de descanso al año por tener entre 10 y 15 años al servicio de la entidad, 2 días de descanso al año por tener entre 16 y más años al servicio de la entidad. En cumplimiento del acuerdo con las organizaciones sindicales y establecido mediante Resolución 447 del 23 de noviembre de 2021.
El disfrute compensado del día de cumpleaños de cada funcionario
Entrega de aporte económico a 20 funcionarios para compra de lentes, gafas o medicamentos ópticos formulados que no están incluidos dentro del POS, según necesidad de cada funcionario, en cumplimiento del acuerdo con las organizaciones sindicales y establecido mediante Resolución 448 del 23 de noviembre de 2021</t>
    </r>
  </si>
  <si>
    <t>Mesa de Trabajo de Bienestar e Incentivos</t>
  </si>
  <si>
    <t>Se aplicaron encuestas a 39 funcionarios cuya satisfacción en las actividades de bienestar ha sido del 100%</t>
  </si>
  <si>
    <t>Se realizaron capacitaciones virtuales a cero costo para la entidad en atención al ciudadano con el Sena, Control Social y Participación Ciudadana, Administración de archivos de gestión con el Archivo General de la Nación, Inscripción de los abogados en  la Comunidad Jurídica de la Agencia Nacional de Defensa Jurídica del Estado, integridad y transparencia y lucha contra la corrupción DAFP, Modelo Integrado de Planeación y Gestión MIPG.  
Se convocó a todos los funcionarios y contratistas la oferta de capacitación del DAFP, ESAP, SENA</t>
  </si>
  <si>
    <t>Se aplicaron encuestas a 28 funcionarios cuya satisfacción en las actividades de bienestar ha sido del 100%</t>
  </si>
  <si>
    <t>No se realizó la actividad porque la entidad no cuenta con dinero disponible para esta actividad.</t>
  </si>
  <si>
    <t>Se actualizó la página web de la Beneficencia de Cundinamarca  en cumplimiento de la Resolución 1519 de 2020 y circular  018 del 22 de septiembre de  2021 del Ministerio de las TIC y se mantiene actualizado con todos los informes enviados por los líderes de los procesos y que requieren ser publicados</t>
  </si>
  <si>
    <t>Se publicó en Plan Anual de Adquisiciones para la vigencia 2022 en las fechas previstas por la ley, y a la fecha esta actualizado con las modificaciones ordenadas. Link secop ll: https://www.secop.gov.co/CO1BusinessLine/App/AnnualPurchasingPlanEditSupplier/View?id=227144 
link portal web: https://www.beneficenciacundinamarca.gov.co/SERVICIOS-AL-CIUDADANO/plan+anual+de+adquisiciones</t>
  </si>
  <si>
    <t>Se elaboró  un informe de seguimiento al Plan Anual de Adquisiciones vigencia 2022 y se publicó en el portal web de la entidad y en la plataforma del  SECOP II:     https://www.secop.gov.co/CO1BusinessLine/App/AnnualPurchasingPlanEditSupplier/View?id=227144
link portal web: https://www.beneficenciacundinamarca.gov.co/SERVICIOS-AL-CIUDADANO/plan+anual+de+adquisiciones</t>
  </si>
  <si>
    <r>
      <t>El equipo de trabajo participó en la socialización de resultados del MIPG, en la auditoría interna y externa y</t>
    </r>
    <r>
      <rPr>
        <sz val="9"/>
        <color indexed="10"/>
        <rFont val="Arial"/>
        <family val="2"/>
      </rPr>
      <t xml:space="preserve"> </t>
    </r>
    <r>
      <rPr>
        <sz val="9"/>
        <rFont val="Arial"/>
        <family val="2"/>
      </rPr>
      <t>tienen pendientes acciones de  mejora.   Han realizado 7 acciones de 11 identificadas en la Revisión por la Dirección.
En proceso las acciones para cerrar una no conformidad de la auditoría de Icontec</t>
    </r>
  </si>
  <si>
    <t>​</t>
  </si>
  <si>
    <t>Durante la vigencia se recibieron 25 derechos de petición y se les dio respuesta a todos con oportunidad</t>
  </si>
  <si>
    <t>En la vigencia recibieron 134 Acciones de Tutela de las cuales 61 requerían de respuesta y las 73 restantes eran de fallo a favor de la entidad o de conocimiento.</t>
  </si>
  <si>
    <t>Se dio respuesta a 11 solicitudes de conceptos que fueron requeridos por dependencias de la entidad.</t>
  </si>
  <si>
    <t>Fueron revisadas 70 proyectos de resoluciones de 70 proyectos recibidos</t>
  </si>
  <si>
    <t>Se publicó periódicamente en el portal web de la entidad el informe de procesos activos en los que está vinculada la entidad.</t>
  </si>
  <si>
    <t>(Número de Audiencias  de conciliación asistidas / Número audiencias requeridas en la vigencia) x 100</t>
  </si>
  <si>
    <t xml:space="preserve">Las TRD ya fueron convalidadas por el Consejo Departamental de Archivo, se expidió la resolución 472 de 26 septiembre de 2022 y se realizarán las transferencias al archivo central conforme los tempos establecidos en las TRD. </t>
  </si>
  <si>
    <t>Están publicadas las Tablas de Retención Documental para la Entidad.</t>
  </si>
  <si>
    <t xml:space="preserve">$13.929.387.045 comprometidos y ejecutados de $27.317.631.080 programados.  El bajo porcentaje de ejecución financiera obedece a que no fue posible efectuar la reducción presupuestal mediante Decreto por sustitución de fuentes del valor que el Departamento transfirió a la Beneficencia ($12.999.631.080) </t>
  </si>
  <si>
    <t xml:space="preserve">Comprometidos y ejecutados $14.309.706.084 de $29.745.000.000 programados.  El bajo porcentaje de ejecución financiera obedece a que no fue posible efectuar la reducción presupuestal mediante Decreto por sustitución de fuentes del valor que el Departamento transfirió a la Beneficencia ($13.178.000.000) </t>
  </si>
  <si>
    <t>La Supervisión Técnica, de la mano con el apoyo a la supervisión en las áreas de Trabajo Social y Nutrición, realizó un total de 106 visitas de supervisión a los Centros de Bienestar del Adulto Mayor de la Beneficencia de Cundinamarca.</t>
  </si>
  <si>
    <r>
      <t>Se realizaron 96</t>
    </r>
    <r>
      <rPr>
        <sz val="9"/>
        <color indexed="10"/>
        <rFont val="Arial"/>
        <family val="2"/>
      </rPr>
      <t xml:space="preserve"> </t>
    </r>
    <r>
      <rPr>
        <sz val="9"/>
        <rFont val="Arial"/>
        <family val="2"/>
      </rPr>
      <t>visitas de supervisión técnica a los Centros de Protección a Personas con Discapacidad Mental y Cognitiva, así:
En el CME La Colonia: 41, en el  
CFE José Joaquín Vargas: 30 y en el Instituto San José en Chipaque: 25</t>
    </r>
  </si>
  <si>
    <t>12 nuevos documentos creados y 35 actualizados.
Se publicaron en la ruta de consulta interna 74 documentos y fueron comunicados de manera permanente por correo electrónico a todos los usuarios de la entidad</t>
  </si>
  <si>
    <t>1. Expedir el acto administrativo que determina la información reservada y clasificada de la entidad (Trabajo conjunto entre todas las dependencias competentes).
2. Diseñar la metodología del cálculo de provisión contable</t>
  </si>
  <si>
    <t>Se recibieron y dio respuesta a 430 solicitudes durante la vigencia</t>
  </si>
  <si>
    <t>Publicación del programa de gestión documental y tablas de retención documental</t>
  </si>
  <si>
    <r>
      <t xml:space="preserve">La entidad formuló el Plan de Acción 2022 y a la fecha lleva un avance del </t>
    </r>
    <r>
      <rPr>
        <sz val="9"/>
        <color indexed="10"/>
        <rFont val="Arial"/>
        <family val="2"/>
      </rPr>
      <t>86</t>
    </r>
    <r>
      <rPr>
        <sz val="9"/>
        <color indexed="10"/>
        <rFont val="Arial"/>
        <family val="2"/>
      </rPr>
      <t>%</t>
    </r>
    <r>
      <rPr>
        <sz val="9"/>
        <color indexed="8"/>
        <rFont val="Arial"/>
        <family val="2"/>
      </rPr>
      <t xml:space="preserve"> en el cumplimiento de sus indicadores de gestión, presentándose el mayor rezago en el recaudo de ingresos y la consecuente ejecución financiera, en pago de impuestos prediales, en la adquisición de hardware nuevo para reponer el obsoleto, en la migración de información de inventarios al sistema de información siiweb</t>
    </r>
  </si>
  <si>
    <t>En los Centros de atención en discapacidad mental se presentaron en junio las siguientes mediciones del indicador se número de personas en condición normal nutricional/ Número de personas con discapacidad mental atendidas:
El CFE José Joaquín Vargas 57% (135/238)
En el CME La Colonia 76% (193/253)
En el Instituto San José en Chipaque 53% (46/87)
Lo anterior arroja un resultado total de 40%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 y se cumplió con el 62% de esta meta</t>
  </si>
  <si>
    <t>Se brindó asesoría y orientación a 60 municipios en temas relacionados con el ingresos de personas a los programas de protección social de la Beneficencia y la ejecución de los contratos interadministrativos vigentes y pago de cuotas de corresponsabilidad.</t>
  </si>
  <si>
    <t xml:space="preserve">Se realizaron 122 estudios de caso, entre ellos 51 casos a la Eps Convida y se realizaron 66 visitas domiciliarias </t>
  </si>
  <si>
    <t>En enero de 2022 se formularon los siguientes planes para la vigencia, los cuales fueron aprobados por el Comité Institucional de Gestión y Desempeño:
1. Plan Anual de Acción
2. Plan de Asistencia Técnica
3. Plan Operativo Anual de Inversión POAI
3. Plan Anual de Adquisiciones
4. Plan Anual de Vacantes
5. Plan de Previsión de Recursos Humanos
6. Plan Estratégico de Talento Humano
7. Plan Institucional de Capacitación, Bienestar e Incentivos
8. Plan de Trabajo Anual en Seguridad y Salud en el Trabajo
9. Plan Anticorrupción y de Atención al Ciudadano
10. Plan Estratégico de Tecnologías de la Información y las Comunicaciones PETI
Los siguientes planes están formulados para varias vigencias: 
11. Plan de Tratamiento de Riesgos de Seguridad y Privacidad de la Información
12.  Plan Institucional de Archivos de la Entidad PINAR</t>
  </si>
  <si>
    <r>
      <t xml:space="preserve">La Oficina Asesora de Planeación diligenció las matrices de seguimiento al cumplimiento de los planes de acción de las políticas públicas del Departamento y participó en las siguientes instancias convocadas en la vigencia:
</t>
    </r>
    <r>
      <rPr>
        <b/>
        <sz val="9"/>
        <rFont val="Arial"/>
        <family val="2"/>
      </rPr>
      <t xml:space="preserve">Comité de Seguridad Alimentaria Cisancun: </t>
    </r>
    <r>
      <rPr>
        <sz val="9"/>
        <rFont val="Arial"/>
        <family val="2"/>
      </rPr>
      <t xml:space="preserve">20 y 28 de abril, 15 de julio, 11 de agosto,  8 de septiembre, 26 de octubre, 10 de noviembre
</t>
    </r>
    <r>
      <rPr>
        <b/>
        <sz val="9"/>
        <rFont val="Arial"/>
        <family val="2"/>
      </rPr>
      <t xml:space="preserve">Submesa Departamental de Vejez y Envejecimiento </t>
    </r>
    <r>
      <rPr>
        <sz val="9"/>
        <rFont val="Arial"/>
        <family val="2"/>
      </rPr>
      <t xml:space="preserve">28 de mayo, 25 de julio, 12 de agosto, 26 de septiembre, 24 de noviembre
</t>
    </r>
    <r>
      <rPr>
        <b/>
        <sz val="9"/>
        <rFont val="Arial"/>
        <family val="2"/>
      </rPr>
      <t>Subcomité de Asistencia y Atención de Víctimas del Conflicto Armado</t>
    </r>
    <r>
      <rPr>
        <sz val="9"/>
        <rFont val="Arial"/>
        <family val="2"/>
      </rPr>
      <t xml:space="preserve"> 17 de marzo, 9  de agosto, 6 de octubre y  30 de noviembre 
</t>
    </r>
    <r>
      <rPr>
        <b/>
        <sz val="9"/>
        <rFont val="Arial"/>
        <family val="2"/>
      </rPr>
      <t>Mesa Departamental Salud Mental</t>
    </r>
    <r>
      <rPr>
        <sz val="9"/>
        <rFont val="Arial"/>
        <family val="2"/>
      </rPr>
      <t>: 8 de agosto</t>
    </r>
    <r>
      <rPr>
        <b/>
        <sz val="9"/>
        <rFont val="Arial"/>
        <family val="2"/>
      </rPr>
      <t xml:space="preserve">
Mesa Departamental de discapacidad: </t>
    </r>
    <r>
      <rPr>
        <sz val="9"/>
        <rFont val="Arial"/>
        <family val="2"/>
      </rPr>
      <t xml:space="preserve">11 de febrero. 
</t>
    </r>
    <r>
      <rPr>
        <b/>
        <sz val="9"/>
        <rFont val="Arial"/>
        <family val="2"/>
      </rPr>
      <t>Submesa de Diversidad Religiosa</t>
    </r>
    <r>
      <rPr>
        <sz val="9"/>
        <rFont val="Arial"/>
        <family val="2"/>
      </rPr>
      <t xml:space="preserve">: 27 de abril y 19 diciembre
</t>
    </r>
    <r>
      <rPr>
        <b/>
        <sz val="9"/>
        <rFont val="Arial"/>
        <family val="2"/>
      </rPr>
      <t>Mesa de Mujer y Equidad de Género</t>
    </r>
    <r>
      <rPr>
        <sz val="9"/>
        <rFont val="Arial"/>
        <family val="2"/>
      </rPr>
      <t xml:space="preserve">:  21 de Abril, 9 de septiembre y 21 diciembre
</t>
    </r>
    <r>
      <rPr>
        <b/>
        <sz val="9"/>
        <rFont val="Arial"/>
        <family val="2"/>
      </rPr>
      <t>Consejo Deptal de Política Social Codeps</t>
    </r>
    <r>
      <rPr>
        <sz val="9"/>
        <rFont val="Arial"/>
        <family val="2"/>
      </rPr>
      <t xml:space="preserve">:  25 de Mayo de 2022 y 30 de noviembre
</t>
    </r>
    <r>
      <rPr>
        <b/>
        <sz val="9"/>
        <rFont val="Arial"/>
        <family val="2"/>
      </rPr>
      <t>Submesa de infancia y adolescencia</t>
    </r>
    <r>
      <rPr>
        <sz val="9"/>
        <rFont val="Arial"/>
        <family val="2"/>
      </rPr>
      <t xml:space="preserve">: 20 de abril y 28 de junio de 2022.
La entidad y sus centros de protección participaron en la </t>
    </r>
    <r>
      <rPr>
        <b/>
        <sz val="9"/>
        <rFont val="Arial"/>
        <family val="2"/>
      </rPr>
      <t>Semana de la Inclusió</t>
    </r>
    <r>
      <rPr>
        <sz val="9"/>
        <rFont val="Arial"/>
        <family val="2"/>
      </rPr>
      <t>n del 19 al 23 de agosto</t>
    </r>
  </si>
  <si>
    <t>Se elaboraron  12  informes de estadísticas de atención en centros de protección de la Beneficencia, los cuales se socializaron por correo electrónico a los líderes de los procesos de protección social y direccionamiento estratégico</t>
  </si>
  <si>
    <t>El 16 de junio se realizó el dialogo ciudadano en la emisora Dorado Radio, como parte de la estrategia de rendición de Cuentas para la vigencia.
El 14 de diciembre se realizó la audiencia pública de rendición de cuentas de manera presencial y virtual</t>
  </si>
  <si>
    <t>Porcentaje de personas mayores en condición normal nutricional:
CBA Belmira:  49%  (37/75) 
CBA San José en Facatativá 67% (52/78); CBA San Pedro Claver 49% (79/163) 
CBA en Villeta 75% (46/61) 
CBA en Arbelaez 41% (75/185).
Los factores de riesgo que se observan en la epidemiología de la delgadez de la persona mayor en entorno institucional, se deben a las características de la población atendida en modalidad de larga estancia con un relativo buen estado de salud, niveles variables de discapacidad y frecuentes problemas intercurrentes, como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a la fecha el 56%, equivalente al 80% de la meta proyectada para la vigencia.</t>
  </si>
  <si>
    <t xml:space="preserve">Durante la vigencia se realizaron 26 reuniones, 24 ordinarias y 2 extraordinarias, en donde se trataron 14 temas como conciliaciones extrajudiciales y 6 temas como conciliaciones judiciales </t>
  </si>
  <si>
    <t xml:space="preserve">Se está ajustando el Plan de Acción de Prevención del Daño Antijurídico, bajo los parámetros del aplicativo enviado por la Agencia (ANDJE).
El equipo de trabajo participó en la socialización de resultados del MIPG, en la auditoría interna y externa y tienen ocho aspectos por mejorar.   Tienen dos acciones pendientes en el Informe de Revisión por la Dirección.
se tiene modelo de resolución para adoptar una metodología de provisión contable para el pago de posibles sentencias condenatorias en la vigencia siguiente (pasivos contingentes)  </t>
  </si>
  <si>
    <t>Con corte a diciembre de 2022 se consideran 13 unidades administrados por la entidad, de los cuales hay 1 aclaración de títulos (Alcoba), 1 posesión (Medalla Milagrosa), 12 en procesos jurídicos (Casa de las cruces, Lote Parque de Sevilla, Casa Villa Javier, 1 parcela Gonzalez Milton, 2 parcelas Jose Saúl Jimenez, 2 parcelas Omar Alvarado, 1 parcela Crisóstomo, 1 parcela Ramirez Isaac y 1 parcela Ramón Poveda, casa 13 de Parques del Muña)</t>
  </si>
  <si>
    <r>
      <t xml:space="preserve">Con corte a noviembre y de acuerdo con el informe de gestión de inmuebles, se consideran 431 unidades administrados, de los cuales se encuentran 288 arrendados en 206 contratos de arrendamiento, 73 inmuebles desocupados
</t>
    </r>
    <r>
      <rPr>
        <b/>
        <sz val="9"/>
        <color indexed="8"/>
        <rFont val="Arial"/>
        <family val="2"/>
      </rPr>
      <t>NOTA</t>
    </r>
    <r>
      <rPr>
        <sz val="9"/>
        <color indexed="8"/>
        <rFont val="Arial"/>
        <family val="2"/>
      </rPr>
      <t xml:space="preserve">: Se tienen 34 unidades en comodato, 5 en estudio de títulos (colegio de Cúcuta, oficina de Neiva, Casa y Solar B/ San Javier), 3 procesos jurídicos (garajes del centro), 3 en proceso de venta (falta escrituración)  y 12 institucionales.  </t>
    </r>
  </si>
  <si>
    <t>Se revisaron y evaluaron los informes de gestión de administración de inmuebles entregados por la Empresa Inmobiliaria correspondientes a los períodos de enero a noviembre del 2022</t>
  </si>
  <si>
    <t>Con corte al mes de diciembre de 2022, se ha realizado el seguimiento a los once (11) proyectos fiduciarios, los cuales se encuentran en estado de liquidación, liquidados y en ejecución.</t>
  </si>
  <si>
    <t xml:space="preserve">La Oficina de Control Interno realizo el seguimiento durante la anualidad  al mapa de riesgos de gestión a los procesos en la sede administrativa como en los centros de protección de la entidad, según lo planificado al inicio de la vigencia   </t>
  </si>
  <si>
    <r>
      <t xml:space="preserve">A 30 de diciembre,  se presentó el plan de mejoramiento a la auditoría de cumplimiento de la vigencia 2022, para aprobación por parte de la comisión auditora, así mismo se remitió el último  avance al plan de mejoramiento a la   auditoría de seguimiento de la vigencia 2020, para que el ente de control avale el cierre a los hallazgos establecidos en dicha auditoría.
</t>
    </r>
    <r>
      <rPr>
        <sz val="9"/>
        <color indexed="10"/>
        <rFont val="Arial"/>
        <family val="2"/>
      </rPr>
      <t>Se cerraron por las dependencias 20 hallazgos de los 39 reportados en los planes de mejoramiento, 12 hallazgos de la auditoría no presencial 2019 cerrada en su totalidad con el plan de mejoramiento presentado y 8 hallazgos cerrados  de la auditoría financiera y de gestión en 2020, pendientes de cierre 19.</t>
    </r>
  </si>
  <si>
    <t>Se realizaron todas las actividades programadas con recursos de la entidad para la vigencia, entre ellas, entrega de tres entradas a cine con refrigerio a cada funcionario, entrega de tres entradas más refrigerio por cada funcionario al Parque Mundo aventura.
Vacaciones recreativas 31 hijos de los funcionarios menores de 18 años, el 24 y 25 de noviembre a Multiparque y parque Jaime Duque 
Actividad de integración, trabajo en equipo, comunicación y compromiso, salida ecológica y deportiva, taller de prepensionados, cierre de ciclos y proyecto de vida, con refrigerios y almuerzo
celebración y entrega de detalles dia de la mujer, cumpleaños de los funcionarios y de la entidad
Participación de los equipos deportivos de la Beneficencia en los juegos de Copa Gobernación y realización de Juegos internos de bolirrana.
Entrega de chaquetas de uso institucional a los funcionarios. 
Entrega de un regalo de fin de año a todos los funcionarios para el disfrute con sus familias</t>
  </si>
  <si>
    <r>
      <t xml:space="preserve">En el primer semestre de 2022 se  adelantaron los estudios de precios de mercado y los estudios previos para la contratación del mantenimiento de los equipos de cómputo.
En el segundo semestre se culminó el proceso de contratación por mínima cuantía Nº 3 por valor de $ 23.978.680. objeto: </t>
    </r>
    <r>
      <rPr>
        <i/>
        <sz val="9"/>
        <rFont val="Arial"/>
        <family val="2"/>
      </rPr>
      <t>contratar el mantenimiento preventivo y correctivo con suministro de repuestos para diferentes marcas, tipos, modelos de impresoras y equipos de cómputo al servicio de la beneficencia de Cundinamarca, con el fin de mantenerlos en óptimas condiciones de operación</t>
    </r>
  </si>
  <si>
    <t>Se atendieron todas las solicitudes de soporte técnico solicitadas por los servidores públicos y contratistas de la entidad</t>
  </si>
  <si>
    <t xml:space="preserve">Expedir el acto administrativo que determina la información reservada y clasificada de la entidad junto con la Oficina Asesora Jurídica </t>
  </si>
  <si>
    <t xml:space="preserve">A la fecha no se ha realizado la actualización de los inventarios de los centros de protección en el sistema de almacén e inventarios siiweb debido a que se está culminando un proceso de baja para depurar el inventario del sistema y así proceder a la actualización del mismo. </t>
  </si>
  <si>
    <t xml:space="preserve">En marzo de 2022 se realizó la auditoría interna al Sistema Integrado de Gestión del proceso Gestión Recursos Físicos, se reportó la información de seguimiento a las Acciones de Revisión por la Dirección establecidas en 2021.  Se ejecutaron las acciones para el cierre de la no conformidad identificada por el Icontec en la auditoría externa 2022 </t>
  </si>
  <si>
    <t>No se ejecutaron las actividades de levantamiento de información digital en la matriz y manual diseñados en 2021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</si>
</sst>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quot;$&quot;\ #,##0.000;[Red]\-&quot;$&quot;\ #,##0.000"/>
    <numFmt numFmtId="210" formatCode="&quot;$&quot;\ #,##0.0000;[Red]\-&quot;$&quot;\ #,##0.0000"/>
    <numFmt numFmtId="211" formatCode="&quot;$&quot;\ #,##0.0;[Red]\-&quot;$&quot;\ #,##0.0"/>
  </numFmts>
  <fonts count="72">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9"/>
      <color indexed="10"/>
      <name val="Arial"/>
      <family val="2"/>
    </font>
    <font>
      <sz val="6"/>
      <name val="Arial"/>
      <family val="2"/>
    </font>
    <font>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2"/>
      <color rgb="FF000000"/>
      <name val="Calibri"/>
      <family val="2"/>
    </font>
    <font>
      <sz val="11"/>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0" borderId="0">
      <alignment/>
      <protection/>
    </xf>
    <xf numFmtId="0" fontId="56" fillId="0" borderId="0">
      <alignment/>
      <protection/>
    </xf>
    <xf numFmtId="0" fontId="56"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426">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60"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0" borderId="10" xfId="0" applyFont="1" applyBorder="1" applyAlignment="1">
      <alignment vertical="center" wrapText="1"/>
    </xf>
    <xf numFmtId="182" fontId="6" fillId="34" borderId="10" xfId="53"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9" fontId="6" fillId="34" borderId="10" xfId="60" applyFont="1" applyFill="1" applyBorder="1" applyAlignment="1">
      <alignment horizontal="center" vertical="center" wrapText="1"/>
    </xf>
    <xf numFmtId="0" fontId="6" fillId="34" borderId="10" xfId="0" applyFont="1" applyFill="1" applyBorder="1" applyAlignment="1">
      <alignment horizontal="center"/>
    </xf>
    <xf numFmtId="9" fontId="6" fillId="34" borderId="10" xfId="58" applyNumberFormat="1" applyFont="1" applyFill="1" applyBorder="1" applyAlignment="1">
      <alignment horizontal="justify" vertical="center" wrapText="1"/>
      <protection/>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9" fontId="6" fillId="34" borderId="0" xfId="60" applyFont="1" applyFill="1" applyAlignment="1">
      <alignment horizontal="center"/>
    </xf>
    <xf numFmtId="1" fontId="6" fillId="34" borderId="0" xfId="60" applyNumberFormat="1" applyFont="1" applyFill="1" applyAlignment="1">
      <alignment horizont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3" fillId="0" borderId="10" xfId="0" applyFont="1" applyBorder="1" applyAlignment="1">
      <alignment horizontal="justify" vertical="center" wrapText="1"/>
    </xf>
    <xf numFmtId="211" fontId="21" fillId="34" borderId="10" xfId="0" applyNumberFormat="1"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9" fontId="6" fillId="34" borderId="10" xfId="60" applyFont="1" applyFill="1" applyBorder="1" applyAlignment="1">
      <alignment horizontal="center" vertical="center"/>
    </xf>
    <xf numFmtId="9" fontId="64"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9" fontId="6" fillId="34" borderId="10" xfId="57" applyNumberFormat="1" applyFont="1" applyFill="1" applyBorder="1" applyAlignment="1">
      <alignment horizontal="justify" vertical="top" wrapText="1"/>
      <protection/>
    </xf>
    <xf numFmtId="9" fontId="63" fillId="0" borderId="10" xfId="57" applyNumberFormat="1" applyFont="1" applyFill="1" applyBorder="1" applyAlignment="1">
      <alignment horizontal="justify" vertical="top" wrapText="1"/>
      <protection/>
    </xf>
    <xf numFmtId="9" fontId="63" fillId="0" borderId="10" xfId="58" applyNumberFormat="1" applyFont="1" applyFill="1" applyBorder="1" applyAlignment="1">
      <alignment horizontal="justify" vertical="top" wrapText="1"/>
      <protection/>
    </xf>
    <xf numFmtId="9" fontId="6" fillId="0" borderId="10" xfId="58" applyNumberFormat="1" applyFont="1" applyFill="1" applyBorder="1" applyAlignment="1">
      <alignment horizontal="justify" vertical="center" wrapText="1"/>
      <protection/>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8" fillId="37" borderId="0" xfId="0" applyFont="1" applyFill="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5"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3" fillId="34" borderId="11" xfId="0" applyFont="1" applyFill="1" applyBorder="1" applyAlignment="1">
      <alignment horizontal="justify" vertical="center" wrapText="1"/>
    </xf>
    <xf numFmtId="0" fontId="69" fillId="34" borderId="14" xfId="0" applyFont="1" applyFill="1" applyBorder="1" applyAlignment="1">
      <alignment horizontal="justify" vertical="center" wrapText="1"/>
    </xf>
    <xf numFmtId="0" fontId="69"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3"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3" fillId="34" borderId="14"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9" fillId="34" borderId="14"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9"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9"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9"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0" fillId="0" borderId="12" xfId="0" applyBorder="1" applyAlignment="1">
      <alignment horizontal="justify" vertical="center" wrapTex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9" fontId="6" fillId="34" borderId="11" xfId="0" applyNumberFormat="1" applyFont="1" applyFill="1" applyBorder="1" applyAlignment="1">
      <alignment horizontal="center" vertical="center"/>
    </xf>
    <xf numFmtId="9" fontId="6" fillId="34" borderId="12" xfId="0" applyNumberFormat="1" applyFont="1" applyFill="1" applyBorder="1" applyAlignment="1">
      <alignment horizontal="center" vertical="center"/>
    </xf>
    <xf numFmtId="9" fontId="6" fillId="34" borderId="11" xfId="60" applyFont="1" applyFill="1" applyBorder="1" applyAlignment="1">
      <alignment horizontal="center" vertical="center"/>
    </xf>
    <xf numFmtId="9" fontId="6" fillId="34" borderId="14" xfId="60" applyFont="1" applyFill="1" applyBorder="1" applyAlignment="1">
      <alignment horizontal="center" vertical="center"/>
    </xf>
    <xf numFmtId="9" fontId="6" fillId="34" borderId="12" xfId="6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5" fillId="35" borderId="10" xfId="0" applyFont="1" applyFill="1" applyBorder="1" applyAlignment="1">
      <alignment horizontal="center" vertical="center"/>
    </xf>
    <xf numFmtId="0" fontId="63" fillId="0" borderId="10" xfId="0" applyFont="1" applyBorder="1" applyAlignment="1">
      <alignment horizontal="justify" vertical="center" wrapText="1"/>
    </xf>
    <xf numFmtId="0" fontId="0" fillId="0" borderId="10" xfId="0" applyBorder="1" applyAlignment="1">
      <alignment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9" fontId="6" fillId="34" borderId="11"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4" fontId="6" fillId="34" borderId="11" xfId="0" applyNumberFormat="1" applyFont="1" applyFill="1" applyBorder="1" applyAlignment="1" applyProtection="1">
      <alignment horizontal="justify" vertical="center" wrapText="1"/>
      <protection/>
    </xf>
    <xf numFmtId="4" fontId="6" fillId="34" borderId="14" xfId="0" applyNumberFormat="1" applyFont="1" applyFill="1" applyBorder="1" applyAlignment="1" applyProtection="1">
      <alignment horizontal="justify" vertical="center" wrapText="1"/>
      <protection/>
    </xf>
    <xf numFmtId="0" fontId="63" fillId="0" borderId="14"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34" borderId="14" xfId="0" applyFont="1" applyFill="1" applyBorder="1" applyAlignment="1">
      <alignment horizontal="center" vertical="center"/>
    </xf>
    <xf numFmtId="9" fontId="5" fillId="34" borderId="11" xfId="60" applyFont="1" applyFill="1" applyBorder="1" applyAlignment="1">
      <alignment horizontal="center" vertical="center"/>
    </xf>
    <xf numFmtId="9" fontId="5" fillId="34" borderId="14" xfId="60" applyFont="1" applyFill="1" applyBorder="1" applyAlignment="1">
      <alignment horizontal="center" vertical="center"/>
    </xf>
    <xf numFmtId="9" fontId="5" fillId="34" borderId="12" xfId="6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9" fontId="3" fillId="34" borderId="11" xfId="60" applyFont="1" applyFill="1" applyBorder="1" applyAlignment="1" applyProtection="1">
      <alignment horizontal="center" vertical="center" wrapText="1"/>
      <protection/>
    </xf>
    <xf numFmtId="9" fontId="3" fillId="34" borderId="14" xfId="60" applyFont="1" applyFill="1" applyBorder="1" applyAlignment="1" applyProtection="1">
      <alignment horizontal="center" vertical="center" wrapText="1"/>
      <protection/>
    </xf>
    <xf numFmtId="9" fontId="3" fillId="34" borderId="12" xfId="60" applyFont="1" applyFill="1" applyBorder="1" applyAlignment="1" applyProtection="1">
      <alignment horizontal="center" vertical="center" wrapText="1"/>
      <protection/>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0" fillId="34" borderId="10" xfId="0" applyFont="1" applyFill="1" applyBorder="1" applyAlignment="1">
      <alignment horizontal="left" vertical="center" wrapText="1"/>
    </xf>
    <xf numFmtId="9" fontId="6" fillId="34" borderId="14" xfId="0" applyNumberFormat="1" applyFont="1" applyFill="1" applyBorder="1" applyAlignment="1">
      <alignment horizontal="center" vertical="center"/>
    </xf>
    <xf numFmtId="9" fontId="6" fillId="34" borderId="11" xfId="60" applyFont="1" applyFill="1" applyBorder="1" applyAlignment="1">
      <alignment horizontal="center" vertical="center" wrapText="1"/>
    </xf>
    <xf numFmtId="9" fontId="6" fillId="34" borderId="14" xfId="60" applyFont="1" applyFill="1" applyBorder="1" applyAlignment="1">
      <alignment horizontal="center" vertical="center" wrapText="1"/>
    </xf>
    <xf numFmtId="0" fontId="0" fillId="0" borderId="12" xfId="0" applyBorder="1" applyAlignment="1">
      <alignment horizontal="center" wrapText="1"/>
    </xf>
    <xf numFmtId="9" fontId="6" fillId="34" borderId="10" xfId="60" applyFont="1" applyFill="1" applyBorder="1" applyAlignment="1">
      <alignment horizontal="center" vertical="center"/>
    </xf>
    <xf numFmtId="0" fontId="6" fillId="34" borderId="14"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Porcentaje 2"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0</xdr:row>
      <xdr:rowOff>0</xdr:rowOff>
    </xdr:from>
    <xdr:to>
      <xdr:col>1</xdr:col>
      <xdr:colOff>476250</xdr:colOff>
      <xdr:row>2</xdr:row>
      <xdr:rowOff>342900</xdr:rowOff>
    </xdr:to>
    <xdr:pic>
      <xdr:nvPicPr>
        <xdr:cNvPr id="1" name="Imagen 1"/>
        <xdr:cNvPicPr preferRelativeResize="1">
          <a:picLocks noChangeAspect="1"/>
        </xdr:cNvPicPr>
      </xdr:nvPicPr>
      <xdr:blipFill>
        <a:blip r:embed="rId1"/>
        <a:srcRect l="20875" t="13375" r="18865" b="22401"/>
        <a:stretch>
          <a:fillRect/>
        </a:stretch>
      </xdr:blipFill>
      <xdr:spPr>
        <a:xfrm>
          <a:off x="838200" y="0"/>
          <a:ext cx="13906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0</xdr:row>
      <xdr:rowOff>0</xdr:rowOff>
    </xdr:from>
    <xdr:to>
      <xdr:col>1</xdr:col>
      <xdr:colOff>476250</xdr:colOff>
      <xdr:row>2</xdr:row>
      <xdr:rowOff>342900</xdr:rowOff>
    </xdr:to>
    <xdr:pic>
      <xdr:nvPicPr>
        <xdr:cNvPr id="1" name="Imagen 1"/>
        <xdr:cNvPicPr preferRelativeResize="1">
          <a:picLocks noChangeAspect="1"/>
        </xdr:cNvPicPr>
      </xdr:nvPicPr>
      <xdr:blipFill>
        <a:blip r:embed="rId1"/>
        <a:srcRect l="20875" t="13375" r="18865" b="22401"/>
        <a:stretch>
          <a:fillRect/>
        </a:stretch>
      </xdr:blipFill>
      <xdr:spPr>
        <a:xfrm>
          <a:off x="838200" y="0"/>
          <a:ext cx="13906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02" t="s">
        <v>574</v>
      </c>
      <c r="B1" s="302"/>
      <c r="C1" s="302"/>
      <c r="D1" s="302"/>
      <c r="E1" s="302"/>
      <c r="F1" s="302"/>
      <c r="G1" s="302"/>
      <c r="H1" s="302"/>
      <c r="I1" s="302"/>
      <c r="J1" s="302"/>
      <c r="K1" s="302"/>
    </row>
    <row r="2" spans="1:11" ht="21" customHeight="1">
      <c r="A2" s="302" t="s">
        <v>0</v>
      </c>
      <c r="B2" s="302"/>
      <c r="C2" s="302"/>
      <c r="D2" s="302"/>
      <c r="E2" s="302"/>
      <c r="F2" s="302"/>
      <c r="G2" s="302"/>
      <c r="H2" s="302"/>
      <c r="I2" s="302"/>
      <c r="J2" s="302"/>
      <c r="K2" s="302"/>
    </row>
    <row r="3" spans="1:11" ht="31.5" customHeight="1">
      <c r="A3" s="303" t="s">
        <v>208</v>
      </c>
      <c r="B3" s="304"/>
      <c r="C3" s="304"/>
      <c r="D3" s="304"/>
      <c r="E3" s="304"/>
      <c r="F3" s="304"/>
      <c r="G3" s="304"/>
      <c r="H3" s="304"/>
      <c r="I3" s="304"/>
      <c r="J3" s="304"/>
      <c r="K3" s="304"/>
    </row>
    <row r="4" spans="1:11" s="2" customFormat="1" ht="40.5" customHeight="1">
      <c r="A4" s="47" t="s">
        <v>477</v>
      </c>
      <c r="B4" s="288" t="s">
        <v>479</v>
      </c>
      <c r="C4" s="288" t="s">
        <v>514</v>
      </c>
      <c r="D4" s="288" t="s">
        <v>3</v>
      </c>
      <c r="E4" s="305" t="s">
        <v>528</v>
      </c>
      <c r="F4" s="307"/>
      <c r="G4" s="305" t="s">
        <v>515</v>
      </c>
      <c r="H4" s="306"/>
      <c r="I4" s="306"/>
      <c r="J4" s="307"/>
      <c r="K4" s="288" t="s">
        <v>485</v>
      </c>
    </row>
    <row r="5" spans="1:11" s="2" customFormat="1" ht="36">
      <c r="A5" s="47" t="s">
        <v>478</v>
      </c>
      <c r="B5" s="288"/>
      <c r="C5" s="288"/>
      <c r="D5" s="288"/>
      <c r="E5" s="31" t="s">
        <v>392</v>
      </c>
      <c r="F5" s="31" t="s">
        <v>391</v>
      </c>
      <c r="G5" s="3" t="s">
        <v>516</v>
      </c>
      <c r="H5" s="3" t="s">
        <v>517</v>
      </c>
      <c r="I5" s="3" t="s">
        <v>396</v>
      </c>
      <c r="J5" s="3" t="s">
        <v>391</v>
      </c>
      <c r="K5" s="288"/>
    </row>
    <row r="6" spans="1:11" s="5" customFormat="1" ht="60" customHeight="1">
      <c r="A6" s="310" t="s">
        <v>6</v>
      </c>
      <c r="B6" s="6" t="s">
        <v>7</v>
      </c>
      <c r="C6" s="4" t="s">
        <v>8</v>
      </c>
      <c r="D6" s="4" t="s">
        <v>393</v>
      </c>
      <c r="E6" s="32" t="s">
        <v>492</v>
      </c>
      <c r="F6" s="290" t="s">
        <v>671</v>
      </c>
      <c r="G6" s="32">
        <v>273</v>
      </c>
      <c r="H6" s="32">
        <v>600</v>
      </c>
      <c r="I6" s="60"/>
      <c r="J6" s="60"/>
      <c r="K6" s="49" t="s">
        <v>9</v>
      </c>
    </row>
    <row r="7" spans="1:11" s="5" customFormat="1" ht="48">
      <c r="A7" s="311"/>
      <c r="B7" s="6" t="s">
        <v>10</v>
      </c>
      <c r="C7" s="4" t="s">
        <v>11</v>
      </c>
      <c r="D7" s="4" t="s">
        <v>350</v>
      </c>
      <c r="E7" s="58" t="s">
        <v>493</v>
      </c>
      <c r="F7" s="291"/>
      <c r="G7" s="32">
        <v>275</v>
      </c>
      <c r="H7" s="32">
        <v>500</v>
      </c>
      <c r="I7" s="60"/>
      <c r="J7" s="60"/>
      <c r="K7" s="49" t="s">
        <v>9</v>
      </c>
    </row>
    <row r="8" spans="1:11" s="33" customFormat="1" ht="60.75" customHeight="1">
      <c r="A8" s="312"/>
      <c r="B8" s="299" t="s">
        <v>13</v>
      </c>
      <c r="C8" s="6" t="s">
        <v>518</v>
      </c>
      <c r="D8" s="6" t="s">
        <v>14</v>
      </c>
      <c r="E8" s="6" t="s">
        <v>397</v>
      </c>
      <c r="F8" s="4" t="s">
        <v>672</v>
      </c>
      <c r="G8" s="32">
        <v>0</v>
      </c>
      <c r="H8" s="32">
        <v>1</v>
      </c>
      <c r="I8" s="61"/>
      <c r="J8" s="61"/>
      <c r="K8" s="49" t="s">
        <v>12</v>
      </c>
    </row>
    <row r="9" spans="1:11" s="33" customFormat="1" ht="68.25" customHeight="1">
      <c r="A9" s="312"/>
      <c r="B9" s="300"/>
      <c r="C9" s="4" t="s">
        <v>355</v>
      </c>
      <c r="D9" s="4" t="s">
        <v>351</v>
      </c>
      <c r="E9" s="4" t="s">
        <v>629</v>
      </c>
      <c r="F9" s="4" t="s">
        <v>630</v>
      </c>
      <c r="G9" s="23">
        <v>0</v>
      </c>
      <c r="H9" s="34" t="s">
        <v>640</v>
      </c>
      <c r="I9" s="32"/>
      <c r="J9" s="32"/>
      <c r="K9" s="50" t="s">
        <v>12</v>
      </c>
    </row>
    <row r="10" spans="1:11" s="33" customFormat="1" ht="51" customHeight="1">
      <c r="A10" s="312"/>
      <c r="B10" s="300"/>
      <c r="C10" s="4" t="s">
        <v>642</v>
      </c>
      <c r="D10" s="4" t="s">
        <v>673</v>
      </c>
      <c r="E10" s="4" t="s">
        <v>398</v>
      </c>
      <c r="F10" s="4"/>
      <c r="G10" s="23">
        <v>0</v>
      </c>
      <c r="H10" s="34" t="s">
        <v>448</v>
      </c>
      <c r="I10" s="32"/>
      <c r="J10" s="32"/>
      <c r="K10" s="50" t="s">
        <v>12</v>
      </c>
    </row>
    <row r="11" spans="1:11" s="33" customFormat="1" ht="51" customHeight="1">
      <c r="A11" s="312"/>
      <c r="B11" s="300"/>
      <c r="C11" s="4" t="s">
        <v>674</v>
      </c>
      <c r="D11" s="4" t="s">
        <v>641</v>
      </c>
      <c r="E11" s="4" t="s">
        <v>398</v>
      </c>
      <c r="F11" s="4"/>
      <c r="G11" s="23">
        <v>0</v>
      </c>
      <c r="H11" s="34" t="s">
        <v>448</v>
      </c>
      <c r="I11" s="32"/>
      <c r="J11" s="32"/>
      <c r="K11" s="50" t="s">
        <v>12</v>
      </c>
    </row>
    <row r="12" spans="1:11" s="33" customFormat="1" ht="56.25" customHeight="1">
      <c r="A12" s="312"/>
      <c r="B12" s="301"/>
      <c r="C12" s="35" t="s">
        <v>376</v>
      </c>
      <c r="D12" s="50" t="s">
        <v>377</v>
      </c>
      <c r="E12" s="4" t="s">
        <v>629</v>
      </c>
      <c r="F12" s="4"/>
      <c r="G12" s="23">
        <v>0</v>
      </c>
      <c r="H12" s="34" t="s">
        <v>378</v>
      </c>
      <c r="I12" s="34"/>
      <c r="J12" s="34"/>
      <c r="K12" s="50" t="s">
        <v>12</v>
      </c>
    </row>
    <row r="13" spans="1:11" s="8" customFormat="1" ht="87.75" customHeight="1">
      <c r="A13" s="312"/>
      <c r="B13" s="299" t="s">
        <v>15</v>
      </c>
      <c r="C13" s="6" t="s">
        <v>379</v>
      </c>
      <c r="D13" s="6" t="s">
        <v>380</v>
      </c>
      <c r="E13" s="6" t="s">
        <v>631</v>
      </c>
      <c r="F13" s="4" t="s">
        <v>632</v>
      </c>
      <c r="G13" s="36">
        <v>0</v>
      </c>
      <c r="H13" s="37">
        <v>5</v>
      </c>
      <c r="I13" s="37"/>
      <c r="J13" s="37"/>
      <c r="K13" s="49" t="s">
        <v>17</v>
      </c>
    </row>
    <row r="14" spans="1:11" s="8" customFormat="1" ht="74.25" customHeight="1">
      <c r="A14" s="312"/>
      <c r="B14" s="308"/>
      <c r="C14" s="4" t="s">
        <v>718</v>
      </c>
      <c r="D14" s="4" t="s">
        <v>643</v>
      </c>
      <c r="E14" s="4" t="s">
        <v>398</v>
      </c>
      <c r="F14" s="4"/>
      <c r="G14" s="36">
        <v>0</v>
      </c>
      <c r="H14" s="37">
        <v>4</v>
      </c>
      <c r="I14" s="37"/>
      <c r="J14" s="37"/>
      <c r="K14" s="49" t="s">
        <v>17</v>
      </c>
    </row>
    <row r="15" spans="1:11" s="8" customFormat="1" ht="45.75" customHeight="1">
      <c r="A15" s="312"/>
      <c r="B15" s="313" t="s">
        <v>18</v>
      </c>
      <c r="C15" s="6" t="s">
        <v>19</v>
      </c>
      <c r="D15" s="6" t="s">
        <v>85</v>
      </c>
      <c r="E15" s="6" t="s">
        <v>650</v>
      </c>
      <c r="F15" s="4"/>
      <c r="G15" s="36">
        <v>0</v>
      </c>
      <c r="H15" s="38">
        <v>4</v>
      </c>
      <c r="I15" s="18"/>
      <c r="J15" s="133"/>
      <c r="K15" s="49" t="s">
        <v>21</v>
      </c>
    </row>
    <row r="16" spans="1:11" s="8" customFormat="1" ht="61.5" customHeight="1">
      <c r="A16" s="312"/>
      <c r="B16" s="313"/>
      <c r="C16" s="6" t="s">
        <v>22</v>
      </c>
      <c r="D16" s="6" t="s">
        <v>23</v>
      </c>
      <c r="E16" s="6" t="s">
        <v>650</v>
      </c>
      <c r="F16" s="4"/>
      <c r="G16" s="36">
        <v>0</v>
      </c>
      <c r="H16" s="38">
        <v>4</v>
      </c>
      <c r="I16" s="38"/>
      <c r="J16" s="38"/>
      <c r="K16" s="49" t="s">
        <v>17</v>
      </c>
    </row>
    <row r="17" spans="1:11" s="8" customFormat="1" ht="52.5" customHeight="1">
      <c r="A17" s="312"/>
      <c r="B17" s="299" t="s">
        <v>352</v>
      </c>
      <c r="C17" s="49" t="s">
        <v>25</v>
      </c>
      <c r="D17" s="6" t="s">
        <v>26</v>
      </c>
      <c r="E17" s="6" t="s">
        <v>397</v>
      </c>
      <c r="F17" s="18"/>
      <c r="G17" s="36">
        <v>0</v>
      </c>
      <c r="H17" s="37">
        <v>1</v>
      </c>
      <c r="I17" s="37"/>
      <c r="J17" s="37"/>
      <c r="K17" s="49" t="s">
        <v>27</v>
      </c>
    </row>
    <row r="18" spans="1:11" s="8" customFormat="1" ht="52.5" customHeight="1">
      <c r="A18" s="312"/>
      <c r="B18" s="312"/>
      <c r="C18" s="4" t="s">
        <v>644</v>
      </c>
      <c r="D18" s="4" t="s">
        <v>645</v>
      </c>
      <c r="E18" s="6" t="s">
        <v>658</v>
      </c>
      <c r="F18" s="18"/>
      <c r="G18" s="36">
        <v>0</v>
      </c>
      <c r="H18" s="37">
        <v>40</v>
      </c>
      <c r="I18" s="37"/>
      <c r="J18" s="37"/>
      <c r="K18" s="49" t="s">
        <v>27</v>
      </c>
    </row>
    <row r="19" spans="1:11" s="8" customFormat="1" ht="65.25" customHeight="1">
      <c r="A19" s="312"/>
      <c r="B19" s="314"/>
      <c r="C19" s="4" t="s">
        <v>709</v>
      </c>
      <c r="D19" s="4" t="s">
        <v>675</v>
      </c>
      <c r="E19" s="6" t="s">
        <v>633</v>
      </c>
      <c r="F19" s="18"/>
      <c r="G19" s="36">
        <v>0</v>
      </c>
      <c r="H19" s="39">
        <v>160</v>
      </c>
      <c r="I19" s="39"/>
      <c r="J19" s="39"/>
      <c r="K19" s="49" t="s">
        <v>27</v>
      </c>
    </row>
    <row r="20" spans="1:11" s="8" customFormat="1" ht="48" customHeight="1">
      <c r="A20" s="312"/>
      <c r="B20" s="314"/>
      <c r="C20" s="6" t="s">
        <v>30</v>
      </c>
      <c r="D20" s="6" t="s">
        <v>31</v>
      </c>
      <c r="E20" s="6" t="s">
        <v>634</v>
      </c>
      <c r="F20" s="18"/>
      <c r="G20" s="36">
        <v>0</v>
      </c>
      <c r="H20" s="39">
        <v>50</v>
      </c>
      <c r="I20" s="39"/>
      <c r="J20" s="39"/>
      <c r="K20" s="49" t="s">
        <v>27</v>
      </c>
    </row>
    <row r="21" spans="1:11" s="8" customFormat="1" ht="37.5" customHeight="1">
      <c r="A21" s="312"/>
      <c r="B21" s="314"/>
      <c r="C21" s="6" t="s">
        <v>32</v>
      </c>
      <c r="D21" s="6" t="s">
        <v>33</v>
      </c>
      <c r="E21" s="6" t="s">
        <v>635</v>
      </c>
      <c r="F21" s="6"/>
      <c r="G21" s="36">
        <v>4</v>
      </c>
      <c r="H21" s="37">
        <v>48</v>
      </c>
      <c r="I21" s="37"/>
      <c r="J21" s="37"/>
      <c r="K21" s="49" t="s">
        <v>27</v>
      </c>
    </row>
    <row r="22" spans="1:11" s="7" customFormat="1" ht="57" customHeight="1">
      <c r="A22" s="310" t="s">
        <v>34</v>
      </c>
      <c r="B22" s="6" t="s">
        <v>35</v>
      </c>
      <c r="C22" s="6" t="s">
        <v>36</v>
      </c>
      <c r="D22" s="6" t="s">
        <v>37</v>
      </c>
      <c r="E22" s="32" t="s">
        <v>494</v>
      </c>
      <c r="F22" s="6"/>
      <c r="G22" s="38">
        <v>603</v>
      </c>
      <c r="H22" s="32">
        <v>630</v>
      </c>
      <c r="I22" s="193"/>
      <c r="J22" s="193"/>
      <c r="K22" s="49" t="s">
        <v>38</v>
      </c>
    </row>
    <row r="23" spans="1:11" s="8" customFormat="1" ht="72">
      <c r="A23" s="312"/>
      <c r="B23" s="299" t="s">
        <v>39</v>
      </c>
      <c r="C23" s="49" t="s">
        <v>519</v>
      </c>
      <c r="D23" s="49" t="s">
        <v>40</v>
      </c>
      <c r="E23" s="49">
        <v>1</v>
      </c>
      <c r="F23" s="18" t="s">
        <v>568</v>
      </c>
      <c r="G23" s="32">
        <v>0</v>
      </c>
      <c r="H23" s="32">
        <v>1</v>
      </c>
      <c r="I23" s="32"/>
      <c r="J23" s="32"/>
      <c r="K23" s="49" t="s">
        <v>12</v>
      </c>
    </row>
    <row r="24" spans="1:11" s="8" customFormat="1" ht="36">
      <c r="A24" s="312"/>
      <c r="B24" s="300"/>
      <c r="C24" s="49" t="s">
        <v>676</v>
      </c>
      <c r="D24" s="49" t="s">
        <v>641</v>
      </c>
      <c r="E24" s="4" t="s">
        <v>398</v>
      </c>
      <c r="F24" s="50"/>
      <c r="G24" s="23">
        <v>2</v>
      </c>
      <c r="H24" s="34" t="s">
        <v>646</v>
      </c>
      <c r="I24" s="34"/>
      <c r="J24" s="34"/>
      <c r="K24" s="50" t="s">
        <v>12</v>
      </c>
    </row>
    <row r="25" spans="1:11" s="8" customFormat="1" ht="83.25" customHeight="1">
      <c r="A25" s="312"/>
      <c r="B25" s="6" t="s">
        <v>15</v>
      </c>
      <c r="C25" s="49" t="s">
        <v>677</v>
      </c>
      <c r="D25" s="49" t="s">
        <v>41</v>
      </c>
      <c r="E25" s="49">
        <v>105</v>
      </c>
      <c r="F25" s="52" t="s">
        <v>717</v>
      </c>
      <c r="G25" s="36">
        <v>0</v>
      </c>
      <c r="H25" s="38">
        <v>5</v>
      </c>
      <c r="I25" s="194"/>
      <c r="J25" s="194"/>
      <c r="K25" s="49" t="s">
        <v>569</v>
      </c>
    </row>
    <row r="26" spans="1:11" s="8" customFormat="1" ht="36" customHeight="1">
      <c r="A26" s="312"/>
      <c r="B26" s="313" t="s">
        <v>18</v>
      </c>
      <c r="C26" s="49" t="s">
        <v>42</v>
      </c>
      <c r="D26" s="49" t="s">
        <v>20</v>
      </c>
      <c r="E26" s="49">
        <v>1</v>
      </c>
      <c r="F26" s="49"/>
      <c r="G26" s="36">
        <v>0</v>
      </c>
      <c r="H26" s="38">
        <v>1</v>
      </c>
      <c r="I26" s="38"/>
      <c r="J26" s="38"/>
      <c r="K26" s="49" t="s">
        <v>27</v>
      </c>
    </row>
    <row r="27" spans="1:11" s="8" customFormat="1" ht="60">
      <c r="A27" s="312"/>
      <c r="B27" s="313"/>
      <c r="C27" s="49" t="s">
        <v>43</v>
      </c>
      <c r="D27" s="49" t="s">
        <v>651</v>
      </c>
      <c r="E27" s="49">
        <v>5</v>
      </c>
      <c r="F27" s="49"/>
      <c r="G27" s="36">
        <v>0</v>
      </c>
      <c r="H27" s="38">
        <v>5</v>
      </c>
      <c r="I27" s="38"/>
      <c r="J27" s="38"/>
      <c r="K27" s="49" t="s">
        <v>17</v>
      </c>
    </row>
    <row r="28" spans="1:11" s="8" customFormat="1" ht="24">
      <c r="A28" s="312"/>
      <c r="B28" s="315" t="s">
        <v>352</v>
      </c>
      <c r="C28" s="50" t="s">
        <v>25</v>
      </c>
      <c r="D28" s="49" t="s">
        <v>26</v>
      </c>
      <c r="E28" s="49">
        <v>1</v>
      </c>
      <c r="F28" s="49"/>
      <c r="G28" s="36">
        <v>0</v>
      </c>
      <c r="H28" s="38">
        <v>1</v>
      </c>
      <c r="I28" s="38"/>
      <c r="J28" s="38"/>
      <c r="K28" s="49" t="s">
        <v>17</v>
      </c>
    </row>
    <row r="29" spans="1:11" s="8" customFormat="1" ht="108">
      <c r="A29" s="312"/>
      <c r="B29" s="316"/>
      <c r="C29" s="4" t="s">
        <v>709</v>
      </c>
      <c r="D29" s="4" t="s">
        <v>678</v>
      </c>
      <c r="E29" s="49">
        <v>120</v>
      </c>
      <c r="F29" s="49" t="s">
        <v>710</v>
      </c>
      <c r="G29" s="36">
        <v>0</v>
      </c>
      <c r="H29" s="38">
        <v>200</v>
      </c>
      <c r="I29" s="38"/>
      <c r="J29" s="38"/>
      <c r="K29" s="49" t="s">
        <v>27</v>
      </c>
    </row>
    <row r="30" spans="1:11" s="8" customFormat="1" ht="36">
      <c r="A30" s="312"/>
      <c r="B30" s="316"/>
      <c r="C30" s="4" t="s">
        <v>644</v>
      </c>
      <c r="D30" s="4" t="s">
        <v>647</v>
      </c>
      <c r="E30" s="49">
        <v>45</v>
      </c>
      <c r="F30" s="49"/>
      <c r="G30" s="36">
        <v>0</v>
      </c>
      <c r="H30" s="38">
        <v>45</v>
      </c>
      <c r="I30" s="38"/>
      <c r="J30" s="38"/>
      <c r="K30" s="49" t="s">
        <v>17</v>
      </c>
    </row>
    <row r="31" spans="1:11" s="8" customFormat="1" ht="24">
      <c r="A31" s="312"/>
      <c r="B31" s="316"/>
      <c r="C31" s="49" t="s">
        <v>30</v>
      </c>
      <c r="D31" s="49" t="s">
        <v>44</v>
      </c>
      <c r="E31" s="49">
        <v>50</v>
      </c>
      <c r="F31" s="18"/>
      <c r="G31" s="36">
        <v>0</v>
      </c>
      <c r="H31" s="38">
        <v>50</v>
      </c>
      <c r="I31" s="38"/>
      <c r="J31" s="38"/>
      <c r="K31" s="49" t="s">
        <v>17</v>
      </c>
    </row>
    <row r="32" spans="1:11" s="8" customFormat="1" ht="24">
      <c r="A32" s="312"/>
      <c r="B32" s="317"/>
      <c r="C32" s="49" t="s">
        <v>32</v>
      </c>
      <c r="D32" s="49" t="s">
        <v>33</v>
      </c>
      <c r="E32" s="49">
        <v>60</v>
      </c>
      <c r="F32" s="18"/>
      <c r="G32" s="36">
        <v>0</v>
      </c>
      <c r="H32" s="38">
        <v>60</v>
      </c>
      <c r="I32" s="38"/>
      <c r="J32" s="38"/>
      <c r="K32" s="49" t="s">
        <v>17</v>
      </c>
    </row>
    <row r="33" spans="1:11" s="8" customFormat="1" ht="120">
      <c r="A33" s="312"/>
      <c r="B33" s="299" t="s">
        <v>45</v>
      </c>
      <c r="C33" s="6" t="s">
        <v>400</v>
      </c>
      <c r="D33" s="6" t="s">
        <v>382</v>
      </c>
      <c r="E33" s="6" t="s">
        <v>421</v>
      </c>
      <c r="F33" s="49" t="s">
        <v>536</v>
      </c>
      <c r="G33" s="36">
        <v>0</v>
      </c>
      <c r="H33" s="6" t="s">
        <v>570</v>
      </c>
      <c r="I33" s="194"/>
      <c r="J33" s="194"/>
      <c r="K33" s="49" t="s">
        <v>571</v>
      </c>
    </row>
    <row r="34" spans="1:11" s="8" customFormat="1" ht="36">
      <c r="A34" s="312"/>
      <c r="B34" s="318"/>
      <c r="C34" s="49" t="s">
        <v>402</v>
      </c>
      <c r="D34" s="49" t="s">
        <v>401</v>
      </c>
      <c r="E34" s="49">
        <v>1782</v>
      </c>
      <c r="F34" s="49"/>
      <c r="G34" s="36">
        <v>0</v>
      </c>
      <c r="H34" s="38">
        <v>0</v>
      </c>
      <c r="I34" s="38"/>
      <c r="J34" s="38"/>
      <c r="K34" s="49" t="s">
        <v>46</v>
      </c>
    </row>
    <row r="35" spans="1:11" s="8" customFormat="1" ht="72" customHeight="1">
      <c r="A35" s="310" t="s">
        <v>47</v>
      </c>
      <c r="B35" s="6" t="s">
        <v>48</v>
      </c>
      <c r="C35" s="6" t="s">
        <v>49</v>
      </c>
      <c r="D35" s="49" t="s">
        <v>353</v>
      </c>
      <c r="E35" s="6" t="s">
        <v>495</v>
      </c>
      <c r="F35" s="49"/>
      <c r="G35" s="38">
        <v>1090</v>
      </c>
      <c r="H35" s="38">
        <v>1200</v>
      </c>
      <c r="I35" s="194"/>
      <c r="J35" s="194"/>
      <c r="K35" s="49" t="s">
        <v>38</v>
      </c>
    </row>
    <row r="36" spans="1:11" s="8" customFormat="1" ht="84">
      <c r="A36" s="311"/>
      <c r="B36" s="299" t="s">
        <v>50</v>
      </c>
      <c r="C36" s="49" t="s">
        <v>519</v>
      </c>
      <c r="D36" s="49" t="s">
        <v>328</v>
      </c>
      <c r="E36" s="49">
        <v>1</v>
      </c>
      <c r="F36" s="18" t="s">
        <v>529</v>
      </c>
      <c r="G36" s="32">
        <v>0</v>
      </c>
      <c r="H36" s="32">
        <v>2</v>
      </c>
      <c r="I36" s="32"/>
      <c r="J36" s="32"/>
      <c r="K36" s="49" t="s">
        <v>12</v>
      </c>
    </row>
    <row r="37" spans="1:11" s="8" customFormat="1" ht="72">
      <c r="A37" s="311"/>
      <c r="B37" s="312"/>
      <c r="C37" s="4" t="s">
        <v>354</v>
      </c>
      <c r="D37" s="4" t="s">
        <v>351</v>
      </c>
      <c r="E37" s="4" t="s">
        <v>631</v>
      </c>
      <c r="F37" s="18" t="s">
        <v>636</v>
      </c>
      <c r="G37" s="23">
        <v>0</v>
      </c>
      <c r="H37" s="34" t="s">
        <v>640</v>
      </c>
      <c r="I37" s="34"/>
      <c r="J37" s="34"/>
      <c r="K37" s="50" t="s">
        <v>12</v>
      </c>
    </row>
    <row r="38" spans="1:11" s="8" customFormat="1" ht="108">
      <c r="A38" s="311"/>
      <c r="B38" s="312"/>
      <c r="C38" s="4" t="s">
        <v>372</v>
      </c>
      <c r="D38" s="4" t="s">
        <v>362</v>
      </c>
      <c r="E38" s="4" t="s">
        <v>637</v>
      </c>
      <c r="F38" s="56" t="s">
        <v>707</v>
      </c>
      <c r="G38" s="34" t="s">
        <v>375</v>
      </c>
      <c r="H38" s="34" t="s">
        <v>276</v>
      </c>
      <c r="I38" s="34"/>
      <c r="J38" s="34"/>
      <c r="K38" s="50" t="s">
        <v>708</v>
      </c>
    </row>
    <row r="39" spans="1:11" s="8" customFormat="1" ht="48">
      <c r="A39" s="311"/>
      <c r="B39" s="308"/>
      <c r="C39" s="35" t="s">
        <v>384</v>
      </c>
      <c r="D39" s="50" t="s">
        <v>377</v>
      </c>
      <c r="E39" s="57" t="s">
        <v>631</v>
      </c>
      <c r="F39" s="18" t="s">
        <v>529</v>
      </c>
      <c r="G39" s="23">
        <v>0</v>
      </c>
      <c r="H39" s="34" t="s">
        <v>383</v>
      </c>
      <c r="I39" s="34"/>
      <c r="J39" s="34"/>
      <c r="K39" s="50" t="s">
        <v>381</v>
      </c>
    </row>
    <row r="40" spans="1:11" s="8" customFormat="1" ht="72">
      <c r="A40" s="311"/>
      <c r="B40" s="6" t="s">
        <v>15</v>
      </c>
      <c r="C40" s="49" t="s">
        <v>51</v>
      </c>
      <c r="D40" s="6" t="s">
        <v>16</v>
      </c>
      <c r="E40" s="6" t="s">
        <v>631</v>
      </c>
      <c r="F40" s="50" t="s">
        <v>638</v>
      </c>
      <c r="G40" s="36">
        <v>0</v>
      </c>
      <c r="H40" s="38">
        <v>2</v>
      </c>
      <c r="I40" s="38"/>
      <c r="J40" s="38"/>
      <c r="K40" s="49" t="s">
        <v>52</v>
      </c>
    </row>
    <row r="41" spans="1:11" s="8" customFormat="1" ht="36">
      <c r="A41" s="311"/>
      <c r="B41" s="295" t="s">
        <v>18</v>
      </c>
      <c r="C41" s="50" t="s">
        <v>42</v>
      </c>
      <c r="D41" s="50" t="s">
        <v>20</v>
      </c>
      <c r="E41" s="6" t="s">
        <v>652</v>
      </c>
      <c r="F41" s="50"/>
      <c r="G41" s="36"/>
      <c r="H41" s="38">
        <v>1</v>
      </c>
      <c r="I41" s="38"/>
      <c r="J41" s="38"/>
      <c r="K41" s="49"/>
    </row>
    <row r="42" spans="1:11" s="8" customFormat="1" ht="48">
      <c r="A42" s="311"/>
      <c r="B42" s="295"/>
      <c r="C42" s="4" t="s">
        <v>679</v>
      </c>
      <c r="D42" s="4" t="s">
        <v>648</v>
      </c>
      <c r="E42" s="6" t="s">
        <v>631</v>
      </c>
      <c r="F42" s="6" t="s">
        <v>655</v>
      </c>
      <c r="G42" s="36">
        <v>0</v>
      </c>
      <c r="H42" s="38">
        <v>2</v>
      </c>
      <c r="I42" s="38"/>
      <c r="J42" s="38"/>
      <c r="K42" s="49" t="s">
        <v>52</v>
      </c>
    </row>
    <row r="43" spans="1:11" s="8" customFormat="1" ht="36" customHeight="1">
      <c r="A43" s="311"/>
      <c r="B43" s="299" t="s">
        <v>24</v>
      </c>
      <c r="C43" s="49" t="s">
        <v>25</v>
      </c>
      <c r="D43" s="6" t="s">
        <v>26</v>
      </c>
      <c r="E43" s="6" t="s">
        <v>397</v>
      </c>
      <c r="F43" s="6" t="s">
        <v>656</v>
      </c>
      <c r="G43" s="36">
        <v>0</v>
      </c>
      <c r="H43" s="38">
        <v>1</v>
      </c>
      <c r="I43" s="38"/>
      <c r="J43" s="38"/>
      <c r="K43" s="49" t="s">
        <v>27</v>
      </c>
    </row>
    <row r="44" spans="1:11" s="8" customFormat="1" ht="120">
      <c r="A44" s="311"/>
      <c r="B44" s="312"/>
      <c r="C44" s="49" t="s">
        <v>28</v>
      </c>
      <c r="D44" s="6" t="s">
        <v>29</v>
      </c>
      <c r="E44" s="6">
        <v>53</v>
      </c>
      <c r="F44" s="18" t="s">
        <v>530</v>
      </c>
      <c r="G44" s="36">
        <v>0</v>
      </c>
      <c r="H44" s="38">
        <v>40</v>
      </c>
      <c r="I44" s="38"/>
      <c r="J44" s="38"/>
      <c r="K44" s="49" t="s">
        <v>27</v>
      </c>
    </row>
    <row r="45" spans="1:11" s="8" customFormat="1" ht="60">
      <c r="A45" s="311"/>
      <c r="B45" s="312"/>
      <c r="C45" s="4" t="s">
        <v>709</v>
      </c>
      <c r="D45" s="4" t="s">
        <v>680</v>
      </c>
      <c r="E45" s="6" t="s">
        <v>398</v>
      </c>
      <c r="F45" s="18"/>
      <c r="G45" s="36">
        <v>0</v>
      </c>
      <c r="H45" s="38">
        <v>80</v>
      </c>
      <c r="I45" s="38"/>
      <c r="J45" s="38"/>
      <c r="K45" s="49" t="s">
        <v>27</v>
      </c>
    </row>
    <row r="46" spans="1:11" s="8" customFormat="1" ht="60">
      <c r="A46" s="311"/>
      <c r="B46" s="312"/>
      <c r="C46" s="49" t="s">
        <v>30</v>
      </c>
      <c r="D46" s="6" t="s">
        <v>31</v>
      </c>
      <c r="E46" s="6" t="s">
        <v>639</v>
      </c>
      <c r="F46" s="18" t="s">
        <v>399</v>
      </c>
      <c r="G46" s="36">
        <v>0</v>
      </c>
      <c r="H46" s="38">
        <v>40</v>
      </c>
      <c r="I46" s="38"/>
      <c r="J46" s="38"/>
      <c r="K46" s="49" t="s">
        <v>27</v>
      </c>
    </row>
    <row r="47" spans="1:11" s="8" customFormat="1" ht="24">
      <c r="A47" s="311"/>
      <c r="B47" s="312"/>
      <c r="C47" s="49" t="s">
        <v>32</v>
      </c>
      <c r="D47" s="6" t="s">
        <v>33</v>
      </c>
      <c r="E47" s="6">
        <v>24</v>
      </c>
      <c r="F47" s="18" t="s">
        <v>403</v>
      </c>
      <c r="G47" s="36">
        <v>0</v>
      </c>
      <c r="H47" s="38">
        <v>24</v>
      </c>
      <c r="I47" s="38"/>
      <c r="J47" s="38"/>
      <c r="K47" s="49" t="s">
        <v>27</v>
      </c>
    </row>
    <row r="48" spans="1:11" s="8" customFormat="1" ht="72" customHeight="1">
      <c r="A48" s="353" t="s">
        <v>53</v>
      </c>
      <c r="B48" s="29" t="s">
        <v>54</v>
      </c>
      <c r="C48" s="29" t="s">
        <v>55</v>
      </c>
      <c r="D48" s="29" t="s">
        <v>56</v>
      </c>
      <c r="E48" s="29">
        <v>12</v>
      </c>
      <c r="F48" s="40"/>
      <c r="G48" s="38">
        <v>0</v>
      </c>
      <c r="H48" s="38">
        <v>11</v>
      </c>
      <c r="I48" s="38"/>
      <c r="J48" s="38"/>
      <c r="K48" s="26" t="s">
        <v>57</v>
      </c>
    </row>
    <row r="49" spans="1:11" s="8" customFormat="1" ht="75.75" customHeight="1">
      <c r="A49" s="354"/>
      <c r="B49" s="29" t="s">
        <v>58</v>
      </c>
      <c r="C49" s="29" t="s">
        <v>59</v>
      </c>
      <c r="D49" s="29" t="s">
        <v>60</v>
      </c>
      <c r="E49" s="41">
        <v>1</v>
      </c>
      <c r="F49" s="18" t="s">
        <v>654</v>
      </c>
      <c r="G49" s="38">
        <v>0</v>
      </c>
      <c r="H49" s="27">
        <v>1</v>
      </c>
      <c r="I49" s="27"/>
      <c r="J49" s="27"/>
      <c r="K49" s="26" t="s">
        <v>57</v>
      </c>
    </row>
    <row r="50" spans="1:11" s="8" customFormat="1" ht="79.5" customHeight="1">
      <c r="A50" s="300"/>
      <c r="B50" s="6" t="s">
        <v>61</v>
      </c>
      <c r="C50" s="6" t="s">
        <v>62</v>
      </c>
      <c r="D50" s="6" t="s">
        <v>63</v>
      </c>
      <c r="E50" s="6">
        <f>468+500</f>
        <v>968</v>
      </c>
      <c r="F50" s="18" t="s">
        <v>653</v>
      </c>
      <c r="G50" s="38">
        <v>0</v>
      </c>
      <c r="H50" s="38">
        <v>800</v>
      </c>
      <c r="I50" s="194"/>
      <c r="J50" s="194"/>
      <c r="K50" s="26" t="s">
        <v>404</v>
      </c>
    </row>
    <row r="51" spans="1:11" s="8" customFormat="1" ht="93.75" customHeight="1">
      <c r="A51" s="300"/>
      <c r="B51" s="6" t="s">
        <v>64</v>
      </c>
      <c r="C51" s="6" t="s">
        <v>469</v>
      </c>
      <c r="D51" s="6" t="s">
        <v>65</v>
      </c>
      <c r="E51" s="49">
        <f>363+175+146+122+52+180</f>
        <v>1038</v>
      </c>
      <c r="F51" s="49" t="s">
        <v>649</v>
      </c>
      <c r="G51" s="38">
        <v>0</v>
      </c>
      <c r="H51" s="38">
        <v>400</v>
      </c>
      <c r="I51" s="18"/>
      <c r="J51" s="133"/>
      <c r="K51" s="26" t="s">
        <v>470</v>
      </c>
    </row>
    <row r="52" spans="1:11" s="8" customFormat="1" ht="117" customHeight="1">
      <c r="A52" s="295" t="s">
        <v>659</v>
      </c>
      <c r="B52" s="295"/>
      <c r="C52" s="295"/>
      <c r="D52" s="295"/>
      <c r="E52" s="295"/>
      <c r="F52" s="295"/>
      <c r="G52" s="295"/>
      <c r="H52" s="295"/>
      <c r="I52" s="295"/>
      <c r="J52" s="295"/>
      <c r="K52" s="295"/>
    </row>
    <row r="53" spans="1:11" s="24" customFormat="1" ht="23.25" customHeight="1">
      <c r="A53" s="319" t="s">
        <v>210</v>
      </c>
      <c r="B53" s="320"/>
      <c r="C53" s="320"/>
      <c r="D53" s="320"/>
      <c r="E53" s="320"/>
      <c r="F53" s="320"/>
      <c r="G53" s="320"/>
      <c r="H53" s="320"/>
      <c r="I53" s="320"/>
      <c r="J53" s="320"/>
      <c r="K53" s="321"/>
    </row>
    <row r="54" spans="1:11" s="17" customFormat="1" ht="30.75" customHeight="1">
      <c r="A54" s="340" t="s">
        <v>235</v>
      </c>
      <c r="B54" s="340"/>
      <c r="C54" s="340"/>
      <c r="D54" s="340"/>
      <c r="E54" s="340"/>
      <c r="F54" s="340"/>
      <c r="G54" s="340"/>
      <c r="H54" s="340"/>
      <c r="I54" s="340"/>
      <c r="J54" s="340"/>
      <c r="K54" s="340"/>
    </row>
    <row r="55" spans="1:11" s="2" customFormat="1" ht="35.25" customHeight="1">
      <c r="A55" s="46" t="s">
        <v>477</v>
      </c>
      <c r="B55" s="288" t="s">
        <v>479</v>
      </c>
      <c r="C55" s="288" t="s">
        <v>514</v>
      </c>
      <c r="D55" s="288" t="s">
        <v>3</v>
      </c>
      <c r="E55" s="288" t="s">
        <v>528</v>
      </c>
      <c r="F55" s="288"/>
      <c r="G55" s="288" t="s">
        <v>515</v>
      </c>
      <c r="H55" s="288"/>
      <c r="I55" s="288"/>
      <c r="J55" s="124"/>
      <c r="K55" s="288" t="s">
        <v>485</v>
      </c>
    </row>
    <row r="56" spans="1:11" s="2" customFormat="1" ht="36">
      <c r="A56" s="75" t="s">
        <v>478</v>
      </c>
      <c r="B56" s="288"/>
      <c r="C56" s="288"/>
      <c r="D56" s="288"/>
      <c r="E56" s="48" t="s">
        <v>392</v>
      </c>
      <c r="F56" s="48" t="s">
        <v>391</v>
      </c>
      <c r="G56" s="3" t="s">
        <v>516</v>
      </c>
      <c r="H56" s="3" t="s">
        <v>517</v>
      </c>
      <c r="I56" s="3" t="s">
        <v>396</v>
      </c>
      <c r="J56" s="3"/>
      <c r="K56" s="288"/>
    </row>
    <row r="57" spans="1:11" s="25" customFormat="1" ht="122.25" customHeight="1">
      <c r="A57" s="295" t="s">
        <v>480</v>
      </c>
      <c r="B57" s="295" t="s">
        <v>211</v>
      </c>
      <c r="C57" s="50" t="s">
        <v>405</v>
      </c>
      <c r="D57" s="50" t="s">
        <v>212</v>
      </c>
      <c r="E57" s="50" t="s">
        <v>496</v>
      </c>
      <c r="F57" s="50"/>
      <c r="G57" s="19">
        <v>0</v>
      </c>
      <c r="H57" s="27">
        <v>1</v>
      </c>
      <c r="I57" s="50"/>
      <c r="J57" s="125"/>
      <c r="K57" s="49" t="s">
        <v>213</v>
      </c>
    </row>
    <row r="58" spans="1:11" s="25" customFormat="1" ht="171" customHeight="1">
      <c r="A58" s="295"/>
      <c r="B58" s="295"/>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95" t="s">
        <v>219</v>
      </c>
      <c r="B61" s="4" t="s">
        <v>240</v>
      </c>
      <c r="C61" s="4" t="s">
        <v>217</v>
      </c>
      <c r="D61" s="6" t="s">
        <v>212</v>
      </c>
      <c r="E61" s="52" t="s">
        <v>716</v>
      </c>
      <c r="F61" s="50"/>
      <c r="G61" s="19">
        <v>0</v>
      </c>
      <c r="H61" s="27">
        <v>1</v>
      </c>
      <c r="I61" s="50"/>
      <c r="J61" s="125"/>
      <c r="K61" s="49" t="s">
        <v>213</v>
      </c>
    </row>
    <row r="62" spans="1:11" s="25" customFormat="1" ht="97.5" customHeight="1">
      <c r="A62" s="295"/>
      <c r="B62" s="4" t="s">
        <v>239</v>
      </c>
      <c r="C62" s="4" t="s">
        <v>217</v>
      </c>
      <c r="D62" s="6" t="s">
        <v>212</v>
      </c>
      <c r="E62" s="50" t="s">
        <v>500</v>
      </c>
      <c r="F62" s="50"/>
      <c r="G62" s="19">
        <v>0</v>
      </c>
      <c r="H62" s="27">
        <v>1</v>
      </c>
      <c r="I62" s="50"/>
      <c r="J62" s="125"/>
      <c r="K62" s="49" t="s">
        <v>213</v>
      </c>
    </row>
    <row r="63" spans="1:11" s="25" customFormat="1" ht="96.75" customHeight="1">
      <c r="A63" s="295" t="s">
        <v>337</v>
      </c>
      <c r="B63" s="50" t="s">
        <v>236</v>
      </c>
      <c r="C63" s="4" t="s">
        <v>217</v>
      </c>
      <c r="D63" s="6" t="s">
        <v>212</v>
      </c>
      <c r="E63" s="50" t="s">
        <v>501</v>
      </c>
      <c r="F63" s="50"/>
      <c r="G63" s="19">
        <v>0</v>
      </c>
      <c r="H63" s="27">
        <v>1</v>
      </c>
      <c r="I63" s="50"/>
      <c r="J63" s="125"/>
      <c r="K63" s="49" t="s">
        <v>213</v>
      </c>
    </row>
    <row r="64" spans="1:11" s="25" customFormat="1" ht="87.75" customHeight="1">
      <c r="A64" s="295"/>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95" t="s">
        <v>220</v>
      </c>
      <c r="B66" s="50" t="s">
        <v>221</v>
      </c>
      <c r="C66" s="4" t="s">
        <v>217</v>
      </c>
      <c r="D66" s="6" t="s">
        <v>222</v>
      </c>
      <c r="E66" s="49" t="s">
        <v>503</v>
      </c>
      <c r="F66" s="49"/>
      <c r="G66" s="19">
        <v>0</v>
      </c>
      <c r="H66" s="19">
        <v>1</v>
      </c>
      <c r="I66" s="49"/>
      <c r="J66" s="126"/>
      <c r="K66" s="49" t="s">
        <v>223</v>
      </c>
    </row>
    <row r="67" spans="1:11" s="30" customFormat="1" ht="63.75" customHeight="1">
      <c r="A67" s="295"/>
      <c r="B67" s="50" t="s">
        <v>346</v>
      </c>
      <c r="C67" s="50" t="s">
        <v>347</v>
      </c>
      <c r="D67" s="4" t="s">
        <v>348</v>
      </c>
      <c r="E67" s="92"/>
      <c r="F67" s="19" t="s">
        <v>410</v>
      </c>
      <c r="G67" s="19">
        <v>0</v>
      </c>
      <c r="H67" s="19">
        <v>0.5</v>
      </c>
      <c r="I67" s="19"/>
      <c r="J67" s="19"/>
      <c r="K67" s="50" t="s">
        <v>223</v>
      </c>
    </row>
    <row r="68" spans="1:11" s="25" customFormat="1" ht="48">
      <c r="A68" s="297"/>
      <c r="B68" s="295" t="s">
        <v>531</v>
      </c>
      <c r="C68" s="4" t="s">
        <v>532</v>
      </c>
      <c r="D68" s="50" t="s">
        <v>412</v>
      </c>
      <c r="E68" s="23">
        <v>1</v>
      </c>
      <c r="F68" s="23"/>
      <c r="G68" s="19">
        <v>0</v>
      </c>
      <c r="H68" s="23">
        <v>1</v>
      </c>
      <c r="I68" s="23"/>
      <c r="J68" s="23"/>
      <c r="K68" s="49" t="s">
        <v>411</v>
      </c>
    </row>
    <row r="69" spans="1:11" s="30" customFormat="1" ht="56.25" customHeight="1">
      <c r="A69" s="297"/>
      <c r="B69" s="323"/>
      <c r="C69" s="4" t="s">
        <v>356</v>
      </c>
      <c r="D69" s="50" t="s">
        <v>345</v>
      </c>
      <c r="E69" s="19">
        <v>1</v>
      </c>
      <c r="F69" s="19"/>
      <c r="G69" s="19">
        <v>0</v>
      </c>
      <c r="H69" s="19">
        <v>1</v>
      </c>
      <c r="I69" s="19"/>
      <c r="J69" s="19"/>
      <c r="K69" s="50" t="s">
        <v>349</v>
      </c>
    </row>
    <row r="70" spans="1:11" s="25" customFormat="1" ht="72">
      <c r="A70" s="297"/>
      <c r="B70" s="4" t="s">
        <v>224</v>
      </c>
      <c r="C70" s="50" t="s">
        <v>225</v>
      </c>
      <c r="D70" s="50" t="s">
        <v>226</v>
      </c>
      <c r="E70" s="19" t="s">
        <v>407</v>
      </c>
      <c r="F70" s="19"/>
      <c r="G70" s="19">
        <v>0</v>
      </c>
      <c r="H70" s="19">
        <f>9/9</f>
        <v>1</v>
      </c>
      <c r="I70" s="19"/>
      <c r="J70" s="19"/>
      <c r="K70" s="49" t="s">
        <v>227</v>
      </c>
    </row>
    <row r="71" spans="1:11" s="25" customFormat="1" ht="60">
      <c r="A71" s="297"/>
      <c r="B71" s="4" t="s">
        <v>228</v>
      </c>
      <c r="C71" s="50" t="s">
        <v>229</v>
      </c>
      <c r="D71" s="50" t="s">
        <v>395</v>
      </c>
      <c r="E71" s="19" t="s">
        <v>408</v>
      </c>
      <c r="F71" s="19"/>
      <c r="G71" s="19">
        <v>0</v>
      </c>
      <c r="H71" s="19">
        <f>21/21</f>
        <v>1</v>
      </c>
      <c r="I71" s="19"/>
      <c r="J71" s="19"/>
      <c r="K71" s="49" t="s">
        <v>230</v>
      </c>
    </row>
    <row r="72" spans="1:11" s="25" customFormat="1" ht="72">
      <c r="A72" s="297"/>
      <c r="B72" s="4" t="s">
        <v>231</v>
      </c>
      <c r="C72" s="50" t="s">
        <v>232</v>
      </c>
      <c r="D72" s="50" t="s">
        <v>233</v>
      </c>
      <c r="E72" s="19" t="s">
        <v>504</v>
      </c>
      <c r="F72" s="19"/>
      <c r="G72" s="19">
        <v>0</v>
      </c>
      <c r="H72" s="19">
        <f>5/5</f>
        <v>1</v>
      </c>
      <c r="I72" s="19"/>
      <c r="J72" s="19"/>
      <c r="K72" s="49" t="s">
        <v>234</v>
      </c>
    </row>
    <row r="73" spans="1:11" ht="42.75" customHeight="1">
      <c r="A73" s="297"/>
      <c r="B73" s="49" t="s">
        <v>66</v>
      </c>
      <c r="C73" s="6" t="s">
        <v>67</v>
      </c>
      <c r="D73" s="6" t="s">
        <v>68</v>
      </c>
      <c r="E73" s="27">
        <v>0.4</v>
      </c>
      <c r="F73" s="27"/>
      <c r="G73" s="66">
        <v>0</v>
      </c>
      <c r="H73" s="27">
        <v>1</v>
      </c>
      <c r="I73" s="27"/>
      <c r="J73" s="27"/>
      <c r="K73" s="49" t="s">
        <v>69</v>
      </c>
    </row>
    <row r="74" spans="1:11" ht="87.75" customHeight="1">
      <c r="A74" s="297"/>
      <c r="B74" s="49" t="s">
        <v>70</v>
      </c>
      <c r="C74" s="6" t="s">
        <v>71</v>
      </c>
      <c r="D74" s="6" t="s">
        <v>72</v>
      </c>
      <c r="E74" s="27">
        <v>1</v>
      </c>
      <c r="F74" s="27"/>
      <c r="G74" s="66">
        <v>0</v>
      </c>
      <c r="H74" s="27">
        <v>1</v>
      </c>
      <c r="I74" s="27"/>
      <c r="J74" s="27"/>
      <c r="K74" s="49" t="s">
        <v>69</v>
      </c>
    </row>
    <row r="75" spans="1:11" s="8" customFormat="1" ht="30.75" customHeight="1">
      <c r="A75" s="297" t="s">
        <v>475</v>
      </c>
      <c r="B75" s="309"/>
      <c r="C75" s="309"/>
      <c r="D75" s="309"/>
      <c r="E75" s="309"/>
      <c r="F75" s="309"/>
      <c r="G75" s="309"/>
      <c r="H75" s="309"/>
      <c r="I75" s="309"/>
      <c r="J75" s="309"/>
      <c r="K75" s="309"/>
    </row>
    <row r="76" spans="1:11" ht="23.25" customHeight="1">
      <c r="A76" s="322" t="s">
        <v>73</v>
      </c>
      <c r="B76" s="322"/>
      <c r="C76" s="322"/>
      <c r="D76" s="322"/>
      <c r="E76" s="322"/>
      <c r="F76" s="322"/>
      <c r="G76" s="322"/>
      <c r="H76" s="322"/>
      <c r="I76" s="322"/>
      <c r="J76" s="322"/>
      <c r="K76" s="322"/>
    </row>
    <row r="77" spans="1:212" ht="18.75" customHeight="1">
      <c r="A77" s="295" t="s">
        <v>207</v>
      </c>
      <c r="B77" s="295"/>
      <c r="C77" s="295"/>
      <c r="D77" s="295"/>
      <c r="E77" s="295"/>
      <c r="F77" s="295"/>
      <c r="G77" s="295"/>
      <c r="H77" s="295"/>
      <c r="I77" s="295"/>
      <c r="J77" s="295"/>
      <c r="K77" s="29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95"/>
      <c r="B78" s="295"/>
      <c r="C78" s="295"/>
      <c r="D78" s="295"/>
      <c r="E78" s="295"/>
      <c r="F78" s="295"/>
      <c r="G78" s="295"/>
      <c r="H78" s="295"/>
      <c r="I78" s="295"/>
      <c r="J78" s="295"/>
      <c r="K78" s="295"/>
    </row>
    <row r="79" spans="1:11" s="2" customFormat="1" ht="35.25" customHeight="1">
      <c r="A79" s="46" t="s">
        <v>477</v>
      </c>
      <c r="B79" s="288" t="s">
        <v>479</v>
      </c>
      <c r="C79" s="288" t="s">
        <v>514</v>
      </c>
      <c r="D79" s="288" t="s">
        <v>3</v>
      </c>
      <c r="E79" s="288" t="s">
        <v>528</v>
      </c>
      <c r="F79" s="288"/>
      <c r="G79" s="288" t="s">
        <v>515</v>
      </c>
      <c r="H79" s="288"/>
      <c r="I79" s="288"/>
      <c r="J79" s="124"/>
      <c r="K79" s="288" t="s">
        <v>485</v>
      </c>
    </row>
    <row r="80" spans="1:11" s="2" customFormat="1" ht="36">
      <c r="A80" s="46" t="s">
        <v>478</v>
      </c>
      <c r="B80" s="288"/>
      <c r="C80" s="288"/>
      <c r="D80" s="288"/>
      <c r="E80" s="48" t="s">
        <v>392</v>
      </c>
      <c r="F80" s="48" t="s">
        <v>391</v>
      </c>
      <c r="G80" s="3" t="s">
        <v>516</v>
      </c>
      <c r="H80" s="3" t="s">
        <v>517</v>
      </c>
      <c r="I80" s="3" t="s">
        <v>396</v>
      </c>
      <c r="J80" s="3"/>
      <c r="K80" s="288"/>
    </row>
    <row r="81" spans="1:212" s="8" customFormat="1" ht="157.5" customHeight="1">
      <c r="A81" s="297"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97"/>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97"/>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97"/>
      <c r="B84" s="64" t="s">
        <v>558</v>
      </c>
      <c r="C84" s="64" t="s">
        <v>559</v>
      </c>
      <c r="D84" s="56" t="s">
        <v>560</v>
      </c>
      <c r="E84" s="56" t="s">
        <v>561</v>
      </c>
      <c r="F84" s="4" t="s">
        <v>562</v>
      </c>
      <c r="G84" s="62">
        <v>0</v>
      </c>
      <c r="H84" s="63">
        <v>1</v>
      </c>
      <c r="I84" s="4"/>
      <c r="J84" s="4"/>
      <c r="K84" s="97" t="s">
        <v>563</v>
      </c>
    </row>
    <row r="85" spans="1:11" s="8" customFormat="1" ht="86.25" customHeight="1">
      <c r="A85" s="297"/>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98" t="s">
        <v>130</v>
      </c>
      <c r="B87" s="298"/>
      <c r="C87" s="298"/>
      <c r="D87" s="298"/>
      <c r="E87" s="298"/>
      <c r="F87" s="298"/>
      <c r="G87" s="298"/>
      <c r="H87" s="298"/>
      <c r="I87" s="298"/>
      <c r="J87" s="298"/>
      <c r="K87" s="298"/>
    </row>
    <row r="88" spans="1:11" ht="46.5" customHeight="1">
      <c r="A88" s="293" t="s">
        <v>520</v>
      </c>
      <c r="B88" s="293"/>
      <c r="C88" s="293"/>
      <c r="D88" s="293"/>
      <c r="E88" s="293"/>
      <c r="F88" s="293"/>
      <c r="G88" s="293"/>
      <c r="H88" s="293"/>
      <c r="I88" s="293"/>
      <c r="J88" s="293"/>
      <c r="K88" s="293"/>
    </row>
    <row r="89" spans="1:11" s="2" customFormat="1" ht="35.25" customHeight="1">
      <c r="A89" s="46" t="s">
        <v>477</v>
      </c>
      <c r="B89" s="288" t="s">
        <v>479</v>
      </c>
      <c r="C89" s="288" t="s">
        <v>514</v>
      </c>
      <c r="D89" s="288" t="s">
        <v>3</v>
      </c>
      <c r="E89" s="288" t="s">
        <v>528</v>
      </c>
      <c r="F89" s="288"/>
      <c r="G89" s="288" t="s">
        <v>515</v>
      </c>
      <c r="H89" s="288"/>
      <c r="I89" s="288"/>
      <c r="J89" s="124"/>
      <c r="K89" s="288" t="s">
        <v>485</v>
      </c>
    </row>
    <row r="90" spans="1:11" s="2" customFormat="1" ht="36">
      <c r="A90" s="75" t="s">
        <v>478</v>
      </c>
      <c r="B90" s="288"/>
      <c r="C90" s="288"/>
      <c r="D90" s="288"/>
      <c r="E90" s="48" t="s">
        <v>392</v>
      </c>
      <c r="F90" s="48" t="s">
        <v>391</v>
      </c>
      <c r="G90" s="3" t="s">
        <v>516</v>
      </c>
      <c r="H90" s="3" t="s">
        <v>517</v>
      </c>
      <c r="I90" s="3" t="s">
        <v>396</v>
      </c>
      <c r="J90" s="3"/>
      <c r="K90" s="288"/>
    </row>
    <row r="91" spans="1:11" ht="72">
      <c r="A91" s="294" t="s">
        <v>481</v>
      </c>
      <c r="B91" s="296" t="s">
        <v>132</v>
      </c>
      <c r="C91" s="51" t="s">
        <v>133</v>
      </c>
      <c r="D91" s="51" t="s">
        <v>414</v>
      </c>
      <c r="E91" s="16">
        <v>1</v>
      </c>
      <c r="F91" s="51" t="s">
        <v>665</v>
      </c>
      <c r="G91" s="22">
        <v>0</v>
      </c>
      <c r="H91" s="16">
        <v>1</v>
      </c>
      <c r="I91" s="93"/>
      <c r="J91" s="93"/>
      <c r="K91" s="51" t="s">
        <v>131</v>
      </c>
    </row>
    <row r="92" spans="1:11" ht="36">
      <c r="A92" s="294"/>
      <c r="B92" s="296"/>
      <c r="C92" s="51" t="s">
        <v>685</v>
      </c>
      <c r="D92" s="51" t="s">
        <v>664</v>
      </c>
      <c r="E92" s="16" t="s">
        <v>398</v>
      </c>
      <c r="F92" s="51"/>
      <c r="G92" s="22">
        <v>0</v>
      </c>
      <c r="H92" s="16">
        <v>1</v>
      </c>
      <c r="I92" s="93"/>
      <c r="J92" s="93"/>
      <c r="K92" s="51"/>
    </row>
    <row r="93" spans="1:11" ht="60">
      <c r="A93" s="294"/>
      <c r="B93" s="296"/>
      <c r="C93" s="21" t="s">
        <v>134</v>
      </c>
      <c r="D93" s="21" t="s">
        <v>135</v>
      </c>
      <c r="E93" s="20" t="s">
        <v>413</v>
      </c>
      <c r="F93" s="4" t="s">
        <v>533</v>
      </c>
      <c r="G93" s="22">
        <v>0</v>
      </c>
      <c r="H93" s="16">
        <v>1</v>
      </c>
      <c r="I93" s="51"/>
      <c r="J93" s="51"/>
      <c r="K93" s="51" t="s">
        <v>131</v>
      </c>
    </row>
    <row r="94" spans="1:11" ht="79.5" customHeight="1">
      <c r="A94" s="294"/>
      <c r="B94" s="51" t="s">
        <v>136</v>
      </c>
      <c r="C94" s="50" t="s">
        <v>137</v>
      </c>
      <c r="D94" s="50" t="s">
        <v>138</v>
      </c>
      <c r="E94" s="20" t="s">
        <v>417</v>
      </c>
      <c r="F94" s="4" t="s">
        <v>712</v>
      </c>
      <c r="G94" s="23">
        <v>0</v>
      </c>
      <c r="H94" s="19">
        <v>1</v>
      </c>
      <c r="I94" s="51"/>
      <c r="J94" s="51"/>
      <c r="K94" s="51" t="s">
        <v>131</v>
      </c>
    </row>
    <row r="95" spans="1:11" ht="84">
      <c r="A95" s="296"/>
      <c r="B95" s="51" t="s">
        <v>209</v>
      </c>
      <c r="C95" s="50" t="s">
        <v>521</v>
      </c>
      <c r="D95" s="50" t="s">
        <v>139</v>
      </c>
      <c r="E95" s="20" t="s">
        <v>711</v>
      </c>
      <c r="F95" s="4" t="s">
        <v>415</v>
      </c>
      <c r="G95" s="23">
        <v>0</v>
      </c>
      <c r="H95" s="19">
        <v>1</v>
      </c>
      <c r="I95" s="51"/>
      <c r="J95" s="51"/>
      <c r="K95" s="51" t="s">
        <v>131</v>
      </c>
    </row>
    <row r="96" spans="1:11" ht="48">
      <c r="A96" s="296"/>
      <c r="B96" s="51" t="s">
        <v>140</v>
      </c>
      <c r="C96" s="50" t="s">
        <v>141</v>
      </c>
      <c r="D96" s="50" t="s">
        <v>142</v>
      </c>
      <c r="E96" s="20" t="s">
        <v>418</v>
      </c>
      <c r="F96" s="4" t="s">
        <v>416</v>
      </c>
      <c r="G96" s="23">
        <v>0</v>
      </c>
      <c r="H96" s="16">
        <v>1</v>
      </c>
      <c r="I96" s="51"/>
      <c r="J96" s="51"/>
      <c r="K96" s="51" t="s">
        <v>131</v>
      </c>
    </row>
    <row r="97" spans="1:11" ht="78" customHeight="1">
      <c r="A97" s="296"/>
      <c r="B97" s="51" t="s">
        <v>143</v>
      </c>
      <c r="C97" s="50" t="s">
        <v>144</v>
      </c>
      <c r="D97" s="50" t="s">
        <v>145</v>
      </c>
      <c r="E97" s="19">
        <v>0.9</v>
      </c>
      <c r="F97" s="4" t="s">
        <v>713</v>
      </c>
      <c r="G97" s="23">
        <v>0</v>
      </c>
      <c r="H97" s="16">
        <v>1</v>
      </c>
      <c r="I97" s="16"/>
      <c r="J97" s="16"/>
      <c r="K97" s="51" t="s">
        <v>131</v>
      </c>
    </row>
    <row r="98" spans="1:11" ht="54.75" customHeight="1">
      <c r="A98" s="327"/>
      <c r="B98" s="50" t="s">
        <v>339</v>
      </c>
      <c r="C98" s="50" t="s">
        <v>358</v>
      </c>
      <c r="D98" s="50" t="s">
        <v>340</v>
      </c>
      <c r="E98" s="20">
        <v>1</v>
      </c>
      <c r="F98" s="4"/>
      <c r="G98" s="23">
        <v>0</v>
      </c>
      <c r="H98" s="23">
        <v>1</v>
      </c>
      <c r="I98" s="23"/>
      <c r="J98" s="23"/>
      <c r="K98" s="51" t="s">
        <v>338</v>
      </c>
    </row>
    <row r="99" spans="1:11" ht="36">
      <c r="A99" s="294" t="s">
        <v>146</v>
      </c>
      <c r="B99" s="28" t="s">
        <v>66</v>
      </c>
      <c r="C99" s="6" t="s">
        <v>67</v>
      </c>
      <c r="D99" s="6" t="s">
        <v>68</v>
      </c>
      <c r="E99" s="27">
        <v>0.8</v>
      </c>
      <c r="F99" s="4"/>
      <c r="G99" s="23">
        <v>0</v>
      </c>
      <c r="H99" s="9">
        <v>1</v>
      </c>
      <c r="I99" s="9"/>
      <c r="J99" s="9"/>
      <c r="K99" s="28" t="s">
        <v>69</v>
      </c>
    </row>
    <row r="100" spans="1:11" ht="61.5" customHeight="1">
      <c r="A100" s="295"/>
      <c r="B100" s="28" t="s">
        <v>70</v>
      </c>
      <c r="C100" s="6" t="s">
        <v>71</v>
      </c>
      <c r="D100" s="6" t="s">
        <v>72</v>
      </c>
      <c r="E100" s="27">
        <v>1</v>
      </c>
      <c r="F100" s="4" t="s">
        <v>420</v>
      </c>
      <c r="G100" s="23">
        <v>0</v>
      </c>
      <c r="H100" s="9">
        <v>1</v>
      </c>
      <c r="I100" s="9"/>
      <c r="J100" s="9"/>
      <c r="K100" s="28" t="s">
        <v>69</v>
      </c>
    </row>
    <row r="101" spans="1:11" s="17" customFormat="1" ht="24" customHeight="1">
      <c r="A101" s="325" t="s">
        <v>371</v>
      </c>
      <c r="B101" s="325"/>
      <c r="C101" s="325"/>
      <c r="D101" s="325"/>
      <c r="E101" s="325"/>
      <c r="F101" s="325"/>
      <c r="G101" s="325"/>
      <c r="H101" s="325"/>
      <c r="I101" s="325"/>
      <c r="J101" s="325"/>
      <c r="K101" s="325"/>
    </row>
    <row r="102" spans="1:11" s="17" customFormat="1" ht="36" customHeight="1">
      <c r="A102" s="326" t="s">
        <v>534</v>
      </c>
      <c r="B102" s="326"/>
      <c r="C102" s="326"/>
      <c r="D102" s="326"/>
      <c r="E102" s="326"/>
      <c r="F102" s="326"/>
      <c r="G102" s="326"/>
      <c r="H102" s="326"/>
      <c r="I102" s="326"/>
      <c r="J102" s="326"/>
      <c r="K102" s="326"/>
    </row>
    <row r="103" spans="1:11" s="2" customFormat="1" ht="35.25" customHeight="1">
      <c r="A103" s="46" t="s">
        <v>477</v>
      </c>
      <c r="B103" s="288" t="s">
        <v>479</v>
      </c>
      <c r="C103" s="288" t="s">
        <v>514</v>
      </c>
      <c r="D103" s="288" t="s">
        <v>3</v>
      </c>
      <c r="E103" s="288" t="s">
        <v>528</v>
      </c>
      <c r="F103" s="288"/>
      <c r="G103" s="288" t="s">
        <v>515</v>
      </c>
      <c r="H103" s="288"/>
      <c r="I103" s="288"/>
      <c r="J103" s="124"/>
      <c r="K103" s="288" t="s">
        <v>485</v>
      </c>
    </row>
    <row r="104" spans="1:11" s="2" customFormat="1" ht="36">
      <c r="A104" s="46" t="s">
        <v>478</v>
      </c>
      <c r="B104" s="288"/>
      <c r="C104" s="288"/>
      <c r="D104" s="288"/>
      <c r="E104" s="48" t="s">
        <v>392</v>
      </c>
      <c r="F104" s="48" t="s">
        <v>391</v>
      </c>
      <c r="G104" s="3" t="s">
        <v>516</v>
      </c>
      <c r="H104" s="3" t="s">
        <v>517</v>
      </c>
      <c r="I104" s="3" t="s">
        <v>396</v>
      </c>
      <c r="J104" s="3"/>
      <c r="K104" s="288"/>
    </row>
    <row r="105" spans="1:11" s="15" customFormat="1" ht="198.75" customHeight="1">
      <c r="A105" s="295" t="s">
        <v>482</v>
      </c>
      <c r="B105" s="313" t="s">
        <v>363</v>
      </c>
      <c r="C105" s="347" t="s">
        <v>364</v>
      </c>
      <c r="D105" s="59" t="s">
        <v>365</v>
      </c>
      <c r="E105" s="59">
        <v>20</v>
      </c>
      <c r="F105" s="59" t="s">
        <v>686</v>
      </c>
      <c r="G105" s="66">
        <v>0</v>
      </c>
      <c r="H105" s="59" t="s">
        <v>687</v>
      </c>
      <c r="I105" s="66"/>
      <c r="J105" s="66"/>
      <c r="K105" s="59" t="s">
        <v>366</v>
      </c>
    </row>
    <row r="106" spans="1:11" s="15" customFormat="1" ht="141.75" customHeight="1">
      <c r="A106" s="313"/>
      <c r="B106" s="313"/>
      <c r="C106" s="347"/>
      <c r="D106" s="59" t="s">
        <v>472</v>
      </c>
      <c r="E106" s="59">
        <v>8</v>
      </c>
      <c r="F106" s="59" t="s">
        <v>688</v>
      </c>
      <c r="G106" s="66">
        <v>0</v>
      </c>
      <c r="H106" s="59" t="s">
        <v>687</v>
      </c>
      <c r="I106" s="66"/>
      <c r="J106" s="66"/>
      <c r="K106" s="59" t="s">
        <v>366</v>
      </c>
    </row>
    <row r="107" spans="1:11" s="15" customFormat="1" ht="71.25" customHeight="1">
      <c r="A107" s="313"/>
      <c r="B107" s="313"/>
      <c r="C107" s="347"/>
      <c r="D107" s="59" t="s">
        <v>367</v>
      </c>
      <c r="E107" s="59">
        <v>0</v>
      </c>
      <c r="F107" s="59" t="s">
        <v>689</v>
      </c>
      <c r="G107" s="66">
        <v>0</v>
      </c>
      <c r="H107" s="59" t="s">
        <v>687</v>
      </c>
      <c r="I107" s="66"/>
      <c r="J107" s="66"/>
      <c r="K107" s="59" t="s">
        <v>366</v>
      </c>
    </row>
    <row r="108" spans="1:11" s="15" customFormat="1" ht="149.25" customHeight="1">
      <c r="A108" s="313"/>
      <c r="B108" s="313"/>
      <c r="C108" s="347"/>
      <c r="D108" s="59" t="s">
        <v>368</v>
      </c>
      <c r="E108" s="59" t="s">
        <v>423</v>
      </c>
      <c r="F108" s="59" t="s">
        <v>690</v>
      </c>
      <c r="G108" s="66">
        <v>0</v>
      </c>
      <c r="H108" s="59" t="s">
        <v>687</v>
      </c>
      <c r="I108" s="66"/>
      <c r="J108" s="66"/>
      <c r="K108" s="59" t="s">
        <v>366</v>
      </c>
    </row>
    <row r="109" spans="1:11" s="15" customFormat="1" ht="98.25" customHeight="1">
      <c r="A109" s="313"/>
      <c r="B109" s="313"/>
      <c r="C109" s="59" t="s">
        <v>369</v>
      </c>
      <c r="D109" s="59" t="s">
        <v>370</v>
      </c>
      <c r="E109" s="59" t="s">
        <v>424</v>
      </c>
      <c r="F109" s="59" t="s">
        <v>691</v>
      </c>
      <c r="G109" s="66">
        <v>1</v>
      </c>
      <c r="H109" s="27">
        <v>1</v>
      </c>
      <c r="I109" s="59"/>
      <c r="J109" s="128"/>
      <c r="K109" s="59" t="s">
        <v>366</v>
      </c>
    </row>
    <row r="110" spans="1:11" ht="48" customHeight="1">
      <c r="A110" s="313"/>
      <c r="B110" s="59" t="s">
        <v>66</v>
      </c>
      <c r="C110" s="59" t="s">
        <v>67</v>
      </c>
      <c r="D110" s="59" t="s">
        <v>68</v>
      </c>
      <c r="E110" s="42">
        <v>1</v>
      </c>
      <c r="F110" s="59" t="s">
        <v>692</v>
      </c>
      <c r="G110" s="66">
        <v>0</v>
      </c>
      <c r="H110" s="27">
        <v>1</v>
      </c>
      <c r="I110" s="27"/>
      <c r="J110" s="27"/>
      <c r="K110" s="59" t="s">
        <v>471</v>
      </c>
    </row>
    <row r="111" spans="1:11" ht="66.75" customHeight="1">
      <c r="A111" s="313"/>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328" t="s">
        <v>272</v>
      </c>
      <c r="B113" s="328"/>
      <c r="C113" s="328"/>
      <c r="D113" s="328"/>
      <c r="E113" s="328"/>
      <c r="F113" s="328"/>
      <c r="G113" s="328"/>
      <c r="H113" s="328"/>
      <c r="I113" s="328"/>
      <c r="J113" s="328"/>
      <c r="K113" s="328"/>
    </row>
    <row r="114" spans="1:11" s="17" customFormat="1" ht="32.25" customHeight="1">
      <c r="A114" s="338" t="s">
        <v>293</v>
      </c>
      <c r="B114" s="338"/>
      <c r="C114" s="338"/>
      <c r="D114" s="338"/>
      <c r="E114" s="338"/>
      <c r="F114" s="338"/>
      <c r="G114" s="338"/>
      <c r="H114" s="338"/>
      <c r="I114" s="338"/>
      <c r="J114" s="338"/>
      <c r="K114" s="338"/>
    </row>
    <row r="115" spans="1:11" s="2" customFormat="1" ht="35.25" customHeight="1">
      <c r="A115" s="46" t="s">
        <v>477</v>
      </c>
      <c r="B115" s="288" t="s">
        <v>479</v>
      </c>
      <c r="C115" s="288" t="s">
        <v>514</v>
      </c>
      <c r="D115" s="288" t="s">
        <v>3</v>
      </c>
      <c r="E115" s="288" t="s">
        <v>528</v>
      </c>
      <c r="F115" s="288"/>
      <c r="G115" s="288" t="s">
        <v>515</v>
      </c>
      <c r="H115" s="288"/>
      <c r="I115" s="288"/>
      <c r="J115" s="124"/>
      <c r="K115" s="288" t="s">
        <v>485</v>
      </c>
    </row>
    <row r="116" spans="1:11" s="2" customFormat="1" ht="36">
      <c r="A116" s="46" t="s">
        <v>478</v>
      </c>
      <c r="B116" s="288"/>
      <c r="C116" s="288"/>
      <c r="D116" s="288"/>
      <c r="E116" s="48" t="s">
        <v>392</v>
      </c>
      <c r="F116" s="48" t="s">
        <v>391</v>
      </c>
      <c r="G116" s="3" t="s">
        <v>516</v>
      </c>
      <c r="H116" s="3" t="s">
        <v>517</v>
      </c>
      <c r="I116" s="3" t="s">
        <v>396</v>
      </c>
      <c r="J116" s="3"/>
      <c r="K116" s="288"/>
    </row>
    <row r="117" spans="1:11" s="14" customFormat="1" ht="88.5" customHeight="1">
      <c r="A117" s="313" t="s">
        <v>432</v>
      </c>
      <c r="B117" s="313" t="s">
        <v>597</v>
      </c>
      <c r="C117" s="313" t="s">
        <v>357</v>
      </c>
      <c r="D117" s="6" t="s">
        <v>596</v>
      </c>
      <c r="E117" s="87" t="s">
        <v>610</v>
      </c>
      <c r="F117" s="6" t="s">
        <v>625</v>
      </c>
      <c r="G117" s="88">
        <v>0</v>
      </c>
      <c r="H117" s="89">
        <v>6547040539</v>
      </c>
      <c r="I117" s="89"/>
      <c r="J117" s="89"/>
      <c r="K117" s="6" t="s">
        <v>611</v>
      </c>
    </row>
    <row r="118" spans="1:11" s="14" customFormat="1" ht="96">
      <c r="A118" s="313"/>
      <c r="B118" s="313"/>
      <c r="C118" s="313"/>
      <c r="D118" s="6" t="s">
        <v>476</v>
      </c>
      <c r="E118" s="27" t="s">
        <v>612</v>
      </c>
      <c r="F118" s="6" t="s">
        <v>694</v>
      </c>
      <c r="G118" s="66">
        <v>0</v>
      </c>
      <c r="H118" s="27">
        <v>0.5</v>
      </c>
      <c r="I118" s="90"/>
      <c r="J118" s="90"/>
      <c r="K118" s="6" t="s">
        <v>486</v>
      </c>
    </row>
    <row r="119" spans="1:11" s="14" customFormat="1" ht="72">
      <c r="A119" s="313"/>
      <c r="B119" s="313"/>
      <c r="C119" s="313"/>
      <c r="D119" s="6" t="s">
        <v>484</v>
      </c>
      <c r="E119" s="27" t="s">
        <v>613</v>
      </c>
      <c r="F119" s="6" t="s">
        <v>614</v>
      </c>
      <c r="G119" s="66">
        <v>0</v>
      </c>
      <c r="H119" s="27">
        <v>0.8</v>
      </c>
      <c r="I119" s="90"/>
      <c r="J119" s="90"/>
      <c r="K119" s="6" t="s">
        <v>486</v>
      </c>
    </row>
    <row r="120" spans="1:11" s="14" customFormat="1" ht="69.75" customHeight="1">
      <c r="A120" s="324"/>
      <c r="B120" s="6" t="s">
        <v>273</v>
      </c>
      <c r="C120" s="6" t="s">
        <v>274</v>
      </c>
      <c r="D120" s="6" t="s">
        <v>275</v>
      </c>
      <c r="E120" s="27">
        <v>1</v>
      </c>
      <c r="F120" s="50" t="s">
        <v>624</v>
      </c>
      <c r="G120" s="27">
        <v>0.7</v>
      </c>
      <c r="H120" s="66" t="s">
        <v>276</v>
      </c>
      <c r="I120" s="91"/>
      <c r="J120" s="91"/>
      <c r="K120" s="6" t="s">
        <v>361</v>
      </c>
    </row>
    <row r="121" spans="1:11" s="14" customFormat="1" ht="113.25" customHeight="1">
      <c r="A121" s="324"/>
      <c r="B121" s="6" t="s">
        <v>277</v>
      </c>
      <c r="C121" s="6" t="s">
        <v>278</v>
      </c>
      <c r="D121" s="6" t="s">
        <v>430</v>
      </c>
      <c r="E121" s="27">
        <v>0.9</v>
      </c>
      <c r="F121" s="50" t="s">
        <v>695</v>
      </c>
      <c r="G121" s="27">
        <v>0.9</v>
      </c>
      <c r="H121" s="27">
        <v>1</v>
      </c>
      <c r="I121" s="6"/>
      <c r="J121" s="128"/>
      <c r="K121" s="6" t="s">
        <v>487</v>
      </c>
    </row>
    <row r="122" spans="1:11" s="14" customFormat="1" ht="104.25" customHeight="1">
      <c r="A122" s="324"/>
      <c r="B122" s="6" t="s">
        <v>279</v>
      </c>
      <c r="C122" s="6" t="s">
        <v>280</v>
      </c>
      <c r="D122" s="6" t="s">
        <v>281</v>
      </c>
      <c r="E122" s="88" t="s">
        <v>425</v>
      </c>
      <c r="F122" s="50" t="s">
        <v>426</v>
      </c>
      <c r="G122" s="66">
        <v>0</v>
      </c>
      <c r="H122" s="27">
        <v>1</v>
      </c>
      <c r="I122" s="88"/>
      <c r="J122" s="88"/>
      <c r="K122" s="6" t="s">
        <v>488</v>
      </c>
    </row>
    <row r="123" spans="1:11" s="14" customFormat="1" ht="90" customHeight="1">
      <c r="A123" s="324"/>
      <c r="B123" s="6" t="s">
        <v>282</v>
      </c>
      <c r="C123" s="6" t="s">
        <v>283</v>
      </c>
      <c r="D123" s="6" t="s">
        <v>284</v>
      </c>
      <c r="E123" s="6" t="s">
        <v>615</v>
      </c>
      <c r="F123" s="50" t="s">
        <v>427</v>
      </c>
      <c r="G123" s="27">
        <v>0.87</v>
      </c>
      <c r="H123" s="27">
        <v>1</v>
      </c>
      <c r="I123" s="6"/>
      <c r="J123" s="128"/>
      <c r="K123" s="6" t="s">
        <v>488</v>
      </c>
    </row>
    <row r="124" spans="1:11" s="14" customFormat="1" ht="197.25" customHeight="1">
      <c r="A124" s="324"/>
      <c r="B124" s="26" t="s">
        <v>285</v>
      </c>
      <c r="C124" s="6" t="s">
        <v>286</v>
      </c>
      <c r="D124" s="6" t="s">
        <v>287</v>
      </c>
      <c r="E124" s="6" t="s">
        <v>616</v>
      </c>
      <c r="F124" s="50" t="s">
        <v>535</v>
      </c>
      <c r="G124" s="66">
        <v>0.5</v>
      </c>
      <c r="H124" s="27">
        <v>1</v>
      </c>
      <c r="I124" s="6"/>
      <c r="J124" s="128"/>
      <c r="K124" s="6" t="s">
        <v>489</v>
      </c>
    </row>
    <row r="125" spans="1:11" s="14" customFormat="1" ht="96">
      <c r="A125" s="324"/>
      <c r="B125" s="313" t="s">
        <v>288</v>
      </c>
      <c r="C125" s="6" t="s">
        <v>289</v>
      </c>
      <c r="D125" s="6" t="s">
        <v>290</v>
      </c>
      <c r="E125" s="6">
        <v>0</v>
      </c>
      <c r="F125" s="6" t="s">
        <v>490</v>
      </c>
      <c r="G125" s="66">
        <v>0</v>
      </c>
      <c r="H125" s="66" t="s">
        <v>276</v>
      </c>
      <c r="I125" s="6"/>
      <c r="J125" s="128"/>
      <c r="K125" s="6" t="s">
        <v>491</v>
      </c>
    </row>
    <row r="126" spans="1:11" s="14" customFormat="1" ht="48">
      <c r="A126" s="324"/>
      <c r="B126" s="313"/>
      <c r="C126" s="6" t="s">
        <v>291</v>
      </c>
      <c r="D126" s="6" t="s">
        <v>292</v>
      </c>
      <c r="E126" s="6">
        <v>0</v>
      </c>
      <c r="F126" s="6" t="s">
        <v>431</v>
      </c>
      <c r="G126" s="66">
        <v>0</v>
      </c>
      <c r="H126" s="66" t="s">
        <v>276</v>
      </c>
      <c r="I126" s="94"/>
      <c r="J126" s="94"/>
      <c r="K126" s="6" t="s">
        <v>361</v>
      </c>
    </row>
    <row r="127" spans="1:11" s="14" customFormat="1" ht="353.25" customHeight="1">
      <c r="A127" s="324"/>
      <c r="B127" s="6" t="s">
        <v>359</v>
      </c>
      <c r="C127" s="6" t="s">
        <v>428</v>
      </c>
      <c r="D127" s="6" t="s">
        <v>598</v>
      </c>
      <c r="E127" s="49" t="s">
        <v>706</v>
      </c>
      <c r="F127" s="49" t="s">
        <v>666</v>
      </c>
      <c r="G127" s="66">
        <v>0</v>
      </c>
      <c r="H127" s="66" t="s">
        <v>429</v>
      </c>
      <c r="I127" s="6"/>
      <c r="J127" s="128"/>
      <c r="K127" s="6" t="s">
        <v>360</v>
      </c>
    </row>
    <row r="128" spans="1:11" ht="48" customHeight="1">
      <c r="A128" s="324"/>
      <c r="B128" s="6" t="s">
        <v>66</v>
      </c>
      <c r="C128" s="6" t="s">
        <v>67</v>
      </c>
      <c r="D128" s="6" t="s">
        <v>68</v>
      </c>
      <c r="E128" s="42">
        <v>0.7</v>
      </c>
      <c r="F128" s="6" t="s">
        <v>594</v>
      </c>
      <c r="G128" s="66">
        <v>0</v>
      </c>
      <c r="H128" s="27">
        <v>0.7</v>
      </c>
      <c r="I128" s="6"/>
      <c r="J128" s="128"/>
      <c r="K128" s="6" t="s">
        <v>69</v>
      </c>
    </row>
    <row r="129" spans="1:11" ht="57" customHeight="1">
      <c r="A129" s="324"/>
      <c r="B129" s="6" t="s">
        <v>70</v>
      </c>
      <c r="C129" s="6" t="s">
        <v>71</v>
      </c>
      <c r="D129" s="6" t="s">
        <v>72</v>
      </c>
      <c r="E129" s="42">
        <v>1</v>
      </c>
      <c r="F129" s="6" t="s">
        <v>595</v>
      </c>
      <c r="G129" s="66">
        <v>0</v>
      </c>
      <c r="H129" s="27">
        <v>1</v>
      </c>
      <c r="I129" s="6"/>
      <c r="J129" s="128"/>
      <c r="K129" s="6" t="s">
        <v>69</v>
      </c>
    </row>
    <row r="130" spans="1:11" s="8" customFormat="1" ht="36" customHeight="1">
      <c r="A130" s="335" t="s">
        <v>483</v>
      </c>
      <c r="B130" s="336"/>
      <c r="C130" s="336"/>
      <c r="D130" s="336"/>
      <c r="E130" s="336"/>
      <c r="F130" s="336"/>
      <c r="G130" s="336"/>
      <c r="H130" s="336"/>
      <c r="I130" s="336"/>
      <c r="J130" s="336"/>
      <c r="K130" s="336"/>
    </row>
    <row r="131" spans="1:11" ht="25.5" customHeight="1">
      <c r="A131" s="322" t="s">
        <v>294</v>
      </c>
      <c r="B131" s="322"/>
      <c r="C131" s="322"/>
      <c r="D131" s="322"/>
      <c r="E131" s="322"/>
      <c r="F131" s="322"/>
      <c r="G131" s="322"/>
      <c r="H131" s="322"/>
      <c r="I131" s="322"/>
      <c r="J131" s="322"/>
      <c r="K131" s="322"/>
    </row>
    <row r="132" spans="1:11" ht="48.75" customHeight="1">
      <c r="A132" s="337" t="s">
        <v>522</v>
      </c>
      <c r="B132" s="337"/>
      <c r="C132" s="337"/>
      <c r="D132" s="337"/>
      <c r="E132" s="337"/>
      <c r="F132" s="337"/>
      <c r="G132" s="337"/>
      <c r="H132" s="337"/>
      <c r="I132" s="337"/>
      <c r="J132" s="337"/>
      <c r="K132" s="337"/>
    </row>
    <row r="133" spans="1:11" s="2" customFormat="1" ht="35.25" customHeight="1">
      <c r="A133" s="46" t="s">
        <v>477</v>
      </c>
      <c r="B133" s="288" t="s">
        <v>479</v>
      </c>
      <c r="C133" s="288" t="s">
        <v>514</v>
      </c>
      <c r="D133" s="288" t="s">
        <v>3</v>
      </c>
      <c r="E133" s="288" t="s">
        <v>528</v>
      </c>
      <c r="F133" s="288"/>
      <c r="G133" s="288" t="s">
        <v>515</v>
      </c>
      <c r="H133" s="288"/>
      <c r="I133" s="288"/>
      <c r="J133" s="124"/>
      <c r="K133" s="288" t="s">
        <v>394</v>
      </c>
    </row>
    <row r="134" spans="1:11" s="2" customFormat="1" ht="36">
      <c r="A134" s="46" t="s">
        <v>478</v>
      </c>
      <c r="B134" s="288"/>
      <c r="C134" s="288"/>
      <c r="D134" s="288"/>
      <c r="E134" s="48" t="s">
        <v>392</v>
      </c>
      <c r="F134" s="48" t="s">
        <v>391</v>
      </c>
      <c r="G134" s="3" t="s">
        <v>516</v>
      </c>
      <c r="H134" s="3" t="s">
        <v>517</v>
      </c>
      <c r="I134" s="3" t="s">
        <v>396</v>
      </c>
      <c r="J134" s="3"/>
      <c r="K134" s="288"/>
    </row>
    <row r="135" spans="1:11" s="44" customFormat="1" ht="228.75" customHeight="1">
      <c r="A135" s="340" t="s">
        <v>84</v>
      </c>
      <c r="B135" s="334" t="s">
        <v>295</v>
      </c>
      <c r="C135" s="334" t="s">
        <v>385</v>
      </c>
      <c r="D135" s="334" t="s">
        <v>599</v>
      </c>
      <c r="E135" s="334" t="s">
        <v>435</v>
      </c>
      <c r="F135" s="50" t="s">
        <v>601</v>
      </c>
      <c r="G135" s="355">
        <v>0</v>
      </c>
      <c r="H135" s="333">
        <v>1</v>
      </c>
      <c r="I135" s="348"/>
      <c r="J135" s="135"/>
      <c r="K135" s="334" t="s">
        <v>600</v>
      </c>
    </row>
    <row r="136" spans="1:11" s="44" customFormat="1" ht="193.5" customHeight="1">
      <c r="A136" s="340"/>
      <c r="B136" s="334"/>
      <c r="C136" s="334"/>
      <c r="D136" s="334"/>
      <c r="E136" s="334"/>
      <c r="F136" s="67" t="s">
        <v>602</v>
      </c>
      <c r="G136" s="355"/>
      <c r="H136" s="333"/>
      <c r="I136" s="348"/>
      <c r="J136" s="135"/>
      <c r="K136" s="334"/>
    </row>
    <row r="137" spans="1:11" s="44" customFormat="1" ht="60">
      <c r="A137" s="341"/>
      <c r="B137" s="332" t="s">
        <v>296</v>
      </c>
      <c r="C137" s="50" t="s">
        <v>523</v>
      </c>
      <c r="D137" s="4" t="s">
        <v>297</v>
      </c>
      <c r="E137" s="4" t="s">
        <v>436</v>
      </c>
      <c r="F137" s="50" t="s">
        <v>603</v>
      </c>
      <c r="G137" s="58">
        <v>0</v>
      </c>
      <c r="H137" s="68">
        <v>1</v>
      </c>
      <c r="I137" s="4"/>
      <c r="J137" s="4"/>
      <c r="K137" s="4" t="s">
        <v>298</v>
      </c>
    </row>
    <row r="138" spans="1:11" s="44" customFormat="1" ht="119.25" customHeight="1">
      <c r="A138" s="341"/>
      <c r="B138" s="332"/>
      <c r="C138" s="50" t="s">
        <v>386</v>
      </c>
      <c r="D138" s="4" t="s">
        <v>390</v>
      </c>
      <c r="E138" s="4" t="s">
        <v>524</v>
      </c>
      <c r="F138" s="50" t="s">
        <v>525</v>
      </c>
      <c r="G138" s="58">
        <v>0</v>
      </c>
      <c r="H138" s="68">
        <v>1</v>
      </c>
      <c r="I138" s="4"/>
      <c r="J138" s="4"/>
      <c r="K138" s="4" t="s">
        <v>299</v>
      </c>
    </row>
    <row r="139" spans="1:11" s="44" customFormat="1" ht="185.25" customHeight="1">
      <c r="A139" s="341"/>
      <c r="B139" s="295" t="s">
        <v>300</v>
      </c>
      <c r="C139" s="295" t="s">
        <v>387</v>
      </c>
      <c r="D139" s="295" t="s">
        <v>301</v>
      </c>
      <c r="E139" s="295" t="s">
        <v>604</v>
      </c>
      <c r="F139" s="50" t="s">
        <v>696</v>
      </c>
      <c r="G139" s="295">
        <v>0</v>
      </c>
      <c r="H139" s="295">
        <v>1</v>
      </c>
      <c r="I139" s="295"/>
      <c r="J139" s="125"/>
      <c r="K139" s="295" t="s">
        <v>302</v>
      </c>
    </row>
    <row r="140" spans="1:11" s="44" customFormat="1" ht="260.25" customHeight="1">
      <c r="A140" s="341"/>
      <c r="B140" s="309"/>
      <c r="C140" s="309"/>
      <c r="D140" s="309"/>
      <c r="E140" s="309"/>
      <c r="F140" s="50" t="s">
        <v>667</v>
      </c>
      <c r="G140" s="309"/>
      <c r="H140" s="309"/>
      <c r="I140" s="309"/>
      <c r="J140" s="130"/>
      <c r="K140" s="309"/>
    </row>
    <row r="141" spans="1:11" s="44" customFormat="1" ht="84">
      <c r="A141" s="341"/>
      <c r="B141" s="295" t="s">
        <v>303</v>
      </c>
      <c r="C141" s="4" t="s">
        <v>304</v>
      </c>
      <c r="D141" s="4" t="s">
        <v>305</v>
      </c>
      <c r="E141" s="4" t="s">
        <v>417</v>
      </c>
      <c r="F141" s="4" t="s">
        <v>433</v>
      </c>
      <c r="G141" s="69">
        <v>0</v>
      </c>
      <c r="H141" s="54"/>
      <c r="I141" s="54"/>
      <c r="J141" s="54"/>
      <c r="K141" s="4" t="s">
        <v>606</v>
      </c>
    </row>
    <row r="142" spans="1:11" s="44" customFormat="1" ht="57.75" customHeight="1">
      <c r="A142" s="341"/>
      <c r="B142" s="295"/>
      <c r="C142" s="4" t="s">
        <v>389</v>
      </c>
      <c r="D142" s="4" t="s">
        <v>388</v>
      </c>
      <c r="E142" s="4" t="s">
        <v>417</v>
      </c>
      <c r="F142" s="4" t="s">
        <v>668</v>
      </c>
      <c r="G142" s="69"/>
      <c r="H142" s="54"/>
      <c r="I142" s="54"/>
      <c r="J142" s="54"/>
      <c r="K142" s="4" t="s">
        <v>308</v>
      </c>
    </row>
    <row r="143" spans="1:11" s="44" customFormat="1" ht="48">
      <c r="A143" s="341"/>
      <c r="B143" s="295"/>
      <c r="C143" s="4" t="s">
        <v>306</v>
      </c>
      <c r="D143" s="4" t="s">
        <v>307</v>
      </c>
      <c r="E143" s="4" t="s">
        <v>425</v>
      </c>
      <c r="F143" s="4" t="s">
        <v>669</v>
      </c>
      <c r="G143" s="58">
        <v>0</v>
      </c>
      <c r="H143" s="68">
        <v>1</v>
      </c>
      <c r="I143" s="4"/>
      <c r="J143" s="4"/>
      <c r="K143" s="4" t="s">
        <v>607</v>
      </c>
    </row>
    <row r="144" spans="1:11" s="44" customFormat="1" ht="72">
      <c r="A144" s="341"/>
      <c r="B144" s="309"/>
      <c r="C144" s="4" t="s">
        <v>697</v>
      </c>
      <c r="D144" s="4" t="s">
        <v>307</v>
      </c>
      <c r="E144" s="4" t="s">
        <v>425</v>
      </c>
      <c r="F144" s="4" t="s">
        <v>628</v>
      </c>
      <c r="G144" s="58">
        <v>0</v>
      </c>
      <c r="H144" s="68">
        <v>1</v>
      </c>
      <c r="I144" s="4"/>
      <c r="J144" s="4"/>
      <c r="K144" s="4" t="s">
        <v>607</v>
      </c>
    </row>
    <row r="145" spans="1:11" s="8" customFormat="1" ht="72">
      <c r="A145" s="341"/>
      <c r="B145" s="4" t="s">
        <v>309</v>
      </c>
      <c r="C145" s="4" t="s">
        <v>310</v>
      </c>
      <c r="D145" s="4" t="s">
        <v>311</v>
      </c>
      <c r="E145" s="4" t="s">
        <v>413</v>
      </c>
      <c r="F145" s="4" t="s">
        <v>434</v>
      </c>
      <c r="G145" s="58">
        <v>0</v>
      </c>
      <c r="H145" s="68">
        <v>1</v>
      </c>
      <c r="I145" s="4"/>
      <c r="J145" s="4"/>
      <c r="K145" s="4" t="s">
        <v>312</v>
      </c>
    </row>
    <row r="146" spans="1:11" s="8" customFormat="1" ht="48">
      <c r="A146" s="286" t="s">
        <v>84</v>
      </c>
      <c r="B146" s="295" t="s">
        <v>313</v>
      </c>
      <c r="C146" s="6" t="s">
        <v>314</v>
      </c>
      <c r="D146" s="4" t="s">
        <v>315</v>
      </c>
      <c r="E146" s="4">
        <v>1</v>
      </c>
      <c r="F146" s="4" t="s">
        <v>437</v>
      </c>
      <c r="G146" s="58">
        <v>0</v>
      </c>
      <c r="H146" s="58">
        <v>1</v>
      </c>
      <c r="I146" s="58"/>
      <c r="J146" s="134"/>
      <c r="K146" s="4" t="s">
        <v>316</v>
      </c>
    </row>
    <row r="147" spans="1:11" s="8" customFormat="1" ht="48" customHeight="1">
      <c r="A147" s="287"/>
      <c r="B147" s="323"/>
      <c r="C147" s="4" t="s">
        <v>317</v>
      </c>
      <c r="D147" s="4" t="s">
        <v>318</v>
      </c>
      <c r="E147" s="4" t="s">
        <v>422</v>
      </c>
      <c r="F147" s="4" t="s">
        <v>698</v>
      </c>
      <c r="G147" s="58">
        <v>0</v>
      </c>
      <c r="H147" s="68">
        <v>1</v>
      </c>
      <c r="I147" s="68"/>
      <c r="J147" s="132"/>
      <c r="K147" s="4" t="s">
        <v>319</v>
      </c>
    </row>
    <row r="148" spans="1:11" s="8" customFormat="1" ht="45" customHeight="1">
      <c r="A148" s="287"/>
      <c r="B148" s="323"/>
      <c r="C148" s="4" t="s">
        <v>320</v>
      </c>
      <c r="D148" s="4" t="s">
        <v>321</v>
      </c>
      <c r="E148" s="4">
        <v>1</v>
      </c>
      <c r="F148" s="4" t="s">
        <v>437</v>
      </c>
      <c r="G148" s="58">
        <v>0</v>
      </c>
      <c r="H148" s="58">
        <v>1</v>
      </c>
      <c r="I148" s="58"/>
      <c r="J148" s="134"/>
      <c r="K148" s="4" t="s">
        <v>322</v>
      </c>
    </row>
    <row r="149" spans="1:11" s="8" customFormat="1" ht="30.75" customHeight="1">
      <c r="A149" s="287"/>
      <c r="B149" s="323"/>
      <c r="C149" s="50" t="s">
        <v>323</v>
      </c>
      <c r="D149" s="50" t="s">
        <v>324</v>
      </c>
      <c r="E149" s="50">
        <v>1</v>
      </c>
      <c r="F149" s="4" t="s">
        <v>437</v>
      </c>
      <c r="G149" s="58">
        <v>0</v>
      </c>
      <c r="H149" s="58">
        <v>1</v>
      </c>
      <c r="I149" s="58"/>
      <c r="J149" s="134"/>
      <c r="K149" s="4" t="s">
        <v>325</v>
      </c>
    </row>
    <row r="150" spans="1:11" s="8" customFormat="1" ht="50.25" customHeight="1">
      <c r="A150" s="287"/>
      <c r="B150" s="309"/>
      <c r="C150" s="6" t="s">
        <v>71</v>
      </c>
      <c r="D150" s="6" t="s">
        <v>72</v>
      </c>
      <c r="E150" s="42">
        <v>1</v>
      </c>
      <c r="F150" s="50" t="s">
        <v>605</v>
      </c>
      <c r="G150" s="66">
        <v>0</v>
      </c>
      <c r="H150" s="27">
        <v>1</v>
      </c>
      <c r="I150" s="27"/>
      <c r="J150" s="27"/>
      <c r="K150" s="49" t="s">
        <v>69</v>
      </c>
    </row>
    <row r="151" spans="1:208" s="45" customFormat="1" ht="55.5" customHeight="1">
      <c r="A151" s="287"/>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322" t="s">
        <v>205</v>
      </c>
      <c r="B152" s="322"/>
      <c r="C152" s="322"/>
      <c r="D152" s="322"/>
      <c r="E152" s="322"/>
      <c r="F152" s="322"/>
      <c r="G152" s="322"/>
      <c r="H152" s="322"/>
      <c r="I152" s="322"/>
      <c r="J152" s="322"/>
      <c r="K152" s="32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95" t="s">
        <v>526</v>
      </c>
      <c r="B153" s="295"/>
      <c r="C153" s="295"/>
      <c r="D153" s="295"/>
      <c r="E153" s="295"/>
      <c r="F153" s="295"/>
      <c r="G153" s="295"/>
      <c r="H153" s="295"/>
      <c r="I153" s="295"/>
      <c r="J153" s="295"/>
      <c r="K153" s="29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88" t="s">
        <v>479</v>
      </c>
      <c r="C154" s="288" t="s">
        <v>514</v>
      </c>
      <c r="D154" s="288" t="s">
        <v>3</v>
      </c>
      <c r="E154" s="288" t="s">
        <v>528</v>
      </c>
      <c r="F154" s="288"/>
      <c r="G154" s="288" t="s">
        <v>515</v>
      </c>
      <c r="H154" s="288"/>
      <c r="I154" s="288"/>
      <c r="J154" s="124"/>
      <c r="K154" s="288" t="s">
        <v>394</v>
      </c>
    </row>
    <row r="155" spans="1:11" s="2" customFormat="1" ht="36">
      <c r="A155" s="75" t="s">
        <v>478</v>
      </c>
      <c r="B155" s="288"/>
      <c r="C155" s="288"/>
      <c r="D155" s="288"/>
      <c r="E155" s="48" t="s">
        <v>392</v>
      </c>
      <c r="F155" s="48" t="s">
        <v>391</v>
      </c>
      <c r="G155" s="3" t="s">
        <v>516</v>
      </c>
      <c r="H155" s="3" t="s">
        <v>517</v>
      </c>
      <c r="I155" s="3" t="s">
        <v>396</v>
      </c>
      <c r="J155" s="3"/>
      <c r="K155" s="288"/>
    </row>
    <row r="156" spans="1:212" s="14" customFormat="1" ht="85.5" customHeight="1">
      <c r="A156" s="293"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23"/>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23"/>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23"/>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23"/>
      <c r="B160" s="50" t="s">
        <v>162</v>
      </c>
      <c r="C160" s="50" t="s">
        <v>163</v>
      </c>
      <c r="D160" s="4" t="s">
        <v>164</v>
      </c>
      <c r="E160" s="70" t="s">
        <v>441</v>
      </c>
      <c r="F160" s="49" t="s">
        <v>466</v>
      </c>
      <c r="G160" s="58">
        <v>0</v>
      </c>
      <c r="H160" s="68">
        <v>1</v>
      </c>
      <c r="I160" s="20"/>
      <c r="J160" s="131"/>
      <c r="K160" s="49" t="s">
        <v>158</v>
      </c>
    </row>
    <row r="161" spans="1:11" ht="108">
      <c r="A161" s="323"/>
      <c r="B161" s="71" t="s">
        <v>165</v>
      </c>
      <c r="C161" s="72" t="s">
        <v>166</v>
      </c>
      <c r="D161" s="4" t="s">
        <v>167</v>
      </c>
      <c r="E161" s="58">
        <v>3</v>
      </c>
      <c r="F161" s="49" t="s">
        <v>608</v>
      </c>
      <c r="G161" s="58">
        <v>0</v>
      </c>
      <c r="H161" s="58">
        <v>3</v>
      </c>
      <c r="I161" s="20"/>
      <c r="J161" s="131"/>
      <c r="K161" s="55" t="s">
        <v>168</v>
      </c>
    </row>
    <row r="162" spans="1:11" ht="84">
      <c r="A162" s="323"/>
      <c r="B162" s="71" t="s">
        <v>169</v>
      </c>
      <c r="C162" s="72" t="s">
        <v>170</v>
      </c>
      <c r="D162" s="4" t="s">
        <v>171</v>
      </c>
      <c r="E162" s="58">
        <v>1</v>
      </c>
      <c r="F162" s="49" t="s">
        <v>442</v>
      </c>
      <c r="G162" s="58">
        <v>0</v>
      </c>
      <c r="H162" s="58">
        <v>1</v>
      </c>
      <c r="I162" s="20"/>
      <c r="J162" s="131"/>
      <c r="K162" s="55" t="s">
        <v>103</v>
      </c>
    </row>
    <row r="163" spans="1:11" ht="108">
      <c r="A163" s="313" t="s">
        <v>439</v>
      </c>
      <c r="B163" s="73" t="s">
        <v>341</v>
      </c>
      <c r="C163" s="18" t="s">
        <v>172</v>
      </c>
      <c r="D163" s="4" t="s">
        <v>173</v>
      </c>
      <c r="E163" s="58">
        <v>1</v>
      </c>
      <c r="F163" s="20" t="s">
        <v>512</v>
      </c>
      <c r="G163" s="58">
        <v>0</v>
      </c>
      <c r="H163" s="58">
        <v>1</v>
      </c>
      <c r="I163" s="98"/>
      <c r="J163" s="98"/>
      <c r="K163" s="55" t="s">
        <v>174</v>
      </c>
    </row>
    <row r="164" spans="1:212" ht="56.25" customHeight="1">
      <c r="A164" s="313"/>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13"/>
      <c r="B165" s="49" t="s">
        <v>617</v>
      </c>
      <c r="C165" s="50" t="s">
        <v>618</v>
      </c>
      <c r="D165" s="4" t="s">
        <v>177</v>
      </c>
      <c r="E165" s="4">
        <v>1</v>
      </c>
      <c r="F165" s="50" t="s">
        <v>622</v>
      </c>
      <c r="G165" s="58">
        <v>0</v>
      </c>
      <c r="H165" s="58">
        <v>1</v>
      </c>
      <c r="I165" s="98"/>
      <c r="J165" s="98"/>
      <c r="K165" s="55" t="s">
        <v>178</v>
      </c>
    </row>
    <row r="166" spans="1:11" ht="216" customHeight="1">
      <c r="A166" s="313"/>
      <c r="B166" s="330" t="s">
        <v>179</v>
      </c>
      <c r="C166" s="329" t="s">
        <v>180</v>
      </c>
      <c r="D166" s="4" t="s">
        <v>176</v>
      </c>
      <c r="E166" s="4" t="s">
        <v>620</v>
      </c>
      <c r="F166" s="120" t="s">
        <v>699</v>
      </c>
      <c r="G166" s="58">
        <v>0</v>
      </c>
      <c r="H166" s="68">
        <v>1</v>
      </c>
      <c r="I166" s="50"/>
      <c r="J166" s="125"/>
      <c r="K166" s="55" t="s">
        <v>621</v>
      </c>
    </row>
    <row r="167" spans="1:11" ht="132.75" customHeight="1">
      <c r="A167" s="313"/>
      <c r="B167" s="330"/>
      <c r="C167" s="329"/>
      <c r="D167" s="4" t="s">
        <v>176</v>
      </c>
      <c r="E167" s="4" t="s">
        <v>510</v>
      </c>
      <c r="F167" s="120" t="s">
        <v>619</v>
      </c>
      <c r="G167" s="58">
        <v>0</v>
      </c>
      <c r="H167" s="68">
        <v>1</v>
      </c>
      <c r="I167" s="50"/>
      <c r="J167" s="125"/>
      <c r="K167" s="55" t="s">
        <v>621</v>
      </c>
    </row>
    <row r="168" spans="1:11" ht="120">
      <c r="A168" s="313"/>
      <c r="B168" s="74" t="s">
        <v>181</v>
      </c>
      <c r="C168" s="50" t="s">
        <v>182</v>
      </c>
      <c r="D168" s="4" t="s">
        <v>507</v>
      </c>
      <c r="E168" s="4">
        <v>1</v>
      </c>
      <c r="F168" s="49" t="s">
        <v>509</v>
      </c>
      <c r="G168" s="58">
        <v>0</v>
      </c>
      <c r="H168" s="58">
        <v>1</v>
      </c>
      <c r="I168" s="98"/>
      <c r="J168" s="98"/>
      <c r="K168" s="55" t="s">
        <v>508</v>
      </c>
    </row>
    <row r="169" spans="1:11" ht="108">
      <c r="A169" s="313"/>
      <c r="B169" s="50" t="s">
        <v>183</v>
      </c>
      <c r="C169" s="50" t="s">
        <v>184</v>
      </c>
      <c r="D169" s="4" t="s">
        <v>176</v>
      </c>
      <c r="E169" s="4" t="s">
        <v>419</v>
      </c>
      <c r="F169" s="49" t="s">
        <v>444</v>
      </c>
      <c r="G169" s="58">
        <v>0</v>
      </c>
      <c r="H169" s="68" t="s">
        <v>510</v>
      </c>
      <c r="I169" s="49"/>
      <c r="J169" s="126"/>
      <c r="K169" s="55" t="s">
        <v>174</v>
      </c>
    </row>
    <row r="170" spans="1:11" ht="48">
      <c r="A170" s="313"/>
      <c r="B170" s="50" t="s">
        <v>185</v>
      </c>
      <c r="C170" s="50" t="s">
        <v>186</v>
      </c>
      <c r="D170" s="50" t="s">
        <v>187</v>
      </c>
      <c r="E170" s="50">
        <v>1</v>
      </c>
      <c r="F170" s="49" t="s">
        <v>700</v>
      </c>
      <c r="G170" s="58">
        <v>0</v>
      </c>
      <c r="H170" s="58">
        <v>1</v>
      </c>
      <c r="I170" s="98"/>
      <c r="J170" s="98"/>
      <c r="K170" s="55" t="s">
        <v>174</v>
      </c>
    </row>
    <row r="171" spans="1:11" ht="48">
      <c r="A171" s="313"/>
      <c r="B171" s="50" t="s">
        <v>188</v>
      </c>
      <c r="C171" s="49" t="s">
        <v>189</v>
      </c>
      <c r="D171" s="50" t="s">
        <v>190</v>
      </c>
      <c r="E171" s="50" t="s">
        <v>436</v>
      </c>
      <c r="F171" s="49" t="s">
        <v>445</v>
      </c>
      <c r="G171" s="58">
        <v>0</v>
      </c>
      <c r="H171" s="50" t="s">
        <v>436</v>
      </c>
      <c r="I171" s="49"/>
      <c r="J171" s="126"/>
      <c r="K171" s="55" t="s">
        <v>174</v>
      </c>
    </row>
    <row r="172" spans="1:11" ht="36">
      <c r="A172" s="313"/>
      <c r="B172" s="50" t="s">
        <v>191</v>
      </c>
      <c r="C172" s="50" t="s">
        <v>192</v>
      </c>
      <c r="D172" s="71" t="s">
        <v>193</v>
      </c>
      <c r="E172" s="71">
        <v>1</v>
      </c>
      <c r="F172" s="49" t="s">
        <v>447</v>
      </c>
      <c r="G172" s="58">
        <v>0</v>
      </c>
      <c r="H172" s="58">
        <v>1</v>
      </c>
      <c r="I172" s="49"/>
      <c r="J172" s="126"/>
      <c r="K172" s="55" t="s">
        <v>174</v>
      </c>
    </row>
    <row r="173" spans="1:11" ht="48">
      <c r="A173" s="313"/>
      <c r="B173" s="50" t="s">
        <v>194</v>
      </c>
      <c r="C173" s="50" t="s">
        <v>195</v>
      </c>
      <c r="D173" s="49" t="s">
        <v>196</v>
      </c>
      <c r="E173" s="49">
        <v>1</v>
      </c>
      <c r="F173" s="74" t="s">
        <v>609</v>
      </c>
      <c r="G173" s="20">
        <v>0</v>
      </c>
      <c r="H173" s="20">
        <v>1</v>
      </c>
      <c r="I173" s="49"/>
      <c r="J173" s="126"/>
      <c r="K173" s="55" t="s">
        <v>174</v>
      </c>
    </row>
    <row r="174" spans="1:11" ht="36">
      <c r="A174" s="313" t="s">
        <v>197</v>
      </c>
      <c r="B174" s="26" t="s">
        <v>198</v>
      </c>
      <c r="C174" s="52" t="s">
        <v>199</v>
      </c>
      <c r="D174" s="53" t="s">
        <v>200</v>
      </c>
      <c r="E174" s="53" t="s">
        <v>572</v>
      </c>
      <c r="F174" s="97"/>
      <c r="G174" s="99">
        <v>0</v>
      </c>
      <c r="H174" s="96">
        <v>1</v>
      </c>
      <c r="I174" s="99"/>
      <c r="J174" s="131"/>
      <c r="K174" s="55" t="s">
        <v>201</v>
      </c>
    </row>
    <row r="175" spans="1:11" ht="60">
      <c r="A175" s="323"/>
      <c r="B175" s="52" t="s">
        <v>202</v>
      </c>
      <c r="C175" s="52" t="s">
        <v>203</v>
      </c>
      <c r="D175" s="52" t="s">
        <v>176</v>
      </c>
      <c r="E175" s="99" t="s">
        <v>422</v>
      </c>
      <c r="F175" s="56" t="s">
        <v>467</v>
      </c>
      <c r="G175" s="99">
        <v>0</v>
      </c>
      <c r="H175" s="19">
        <v>1</v>
      </c>
      <c r="I175" s="98"/>
      <c r="J175" s="98"/>
      <c r="K175" s="55" t="s">
        <v>168</v>
      </c>
    </row>
    <row r="176" spans="1:11" ht="72">
      <c r="A176" s="323"/>
      <c r="B176" s="72" t="s">
        <v>268</v>
      </c>
      <c r="C176" s="72" t="s">
        <v>271</v>
      </c>
      <c r="D176" s="52" t="s">
        <v>269</v>
      </c>
      <c r="E176" s="52" t="s">
        <v>573</v>
      </c>
      <c r="F176" s="97"/>
      <c r="G176" s="99">
        <v>0</v>
      </c>
      <c r="H176" s="19">
        <v>1</v>
      </c>
      <c r="I176" s="99"/>
      <c r="J176" s="131"/>
      <c r="K176" s="55" t="s">
        <v>204</v>
      </c>
    </row>
    <row r="177" spans="1:11" ht="36">
      <c r="A177" s="323"/>
      <c r="B177" s="53" t="s">
        <v>66</v>
      </c>
      <c r="C177" s="59" t="s">
        <v>67</v>
      </c>
      <c r="D177" s="59" t="s">
        <v>68</v>
      </c>
      <c r="E177" s="42">
        <v>0.8</v>
      </c>
      <c r="F177" s="4" t="s">
        <v>446</v>
      </c>
      <c r="G177" s="66">
        <v>0</v>
      </c>
      <c r="H177" s="27">
        <v>1</v>
      </c>
      <c r="I177" s="27"/>
      <c r="J177" s="27"/>
      <c r="K177" s="53" t="s">
        <v>69</v>
      </c>
    </row>
    <row r="178" spans="1:11" ht="72">
      <c r="A178" s="323"/>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328" t="s">
        <v>86</v>
      </c>
      <c r="B180" s="328"/>
      <c r="C180" s="328"/>
      <c r="D180" s="328"/>
      <c r="E180" s="328"/>
      <c r="F180" s="328"/>
      <c r="G180" s="328"/>
      <c r="H180" s="328"/>
      <c r="I180" s="328"/>
      <c r="J180" s="328"/>
      <c r="K180" s="328"/>
    </row>
    <row r="181" spans="1:11" ht="24" customHeight="1">
      <c r="A181" s="339" t="s">
        <v>87</v>
      </c>
      <c r="B181" s="339"/>
      <c r="C181" s="339"/>
      <c r="D181" s="339"/>
      <c r="E181" s="339"/>
      <c r="F181" s="339"/>
      <c r="G181" s="339"/>
      <c r="H181" s="339"/>
      <c r="I181" s="339"/>
      <c r="J181" s="339"/>
      <c r="K181" s="339"/>
    </row>
    <row r="182" spans="1:11" s="2" customFormat="1" ht="35.25" customHeight="1">
      <c r="A182" s="75" t="s">
        <v>477</v>
      </c>
      <c r="B182" s="288" t="s">
        <v>479</v>
      </c>
      <c r="C182" s="288" t="s">
        <v>514</v>
      </c>
      <c r="D182" s="288" t="s">
        <v>3</v>
      </c>
      <c r="E182" s="288" t="s">
        <v>528</v>
      </c>
      <c r="F182" s="288"/>
      <c r="G182" s="288" t="s">
        <v>515</v>
      </c>
      <c r="H182" s="288"/>
      <c r="I182" s="288"/>
      <c r="J182" s="124"/>
      <c r="K182" s="288" t="s">
        <v>394</v>
      </c>
    </row>
    <row r="183" spans="1:11" s="2" customFormat="1" ht="36">
      <c r="A183" s="75" t="s">
        <v>478</v>
      </c>
      <c r="B183" s="288"/>
      <c r="C183" s="288"/>
      <c r="D183" s="288"/>
      <c r="E183" s="48" t="s">
        <v>392</v>
      </c>
      <c r="F183" s="48" t="s">
        <v>391</v>
      </c>
      <c r="G183" s="3" t="s">
        <v>516</v>
      </c>
      <c r="H183" s="3" t="s">
        <v>517</v>
      </c>
      <c r="I183" s="3" t="s">
        <v>396</v>
      </c>
      <c r="J183" s="3"/>
      <c r="K183" s="288"/>
    </row>
    <row r="184" spans="1:11" ht="72">
      <c r="A184" s="294" t="s">
        <v>88</v>
      </c>
      <c r="B184" s="50" t="s">
        <v>89</v>
      </c>
      <c r="C184" s="50" t="s">
        <v>90</v>
      </c>
      <c r="D184" s="50" t="s">
        <v>116</v>
      </c>
      <c r="E184" s="82">
        <v>1</v>
      </c>
      <c r="F184" s="83" t="s">
        <v>473</v>
      </c>
      <c r="G184" s="19">
        <v>0</v>
      </c>
      <c r="H184" s="82">
        <v>1</v>
      </c>
      <c r="I184" s="32"/>
      <c r="J184" s="32"/>
      <c r="K184" s="100" t="s">
        <v>91</v>
      </c>
    </row>
    <row r="185" spans="1:11" ht="80.25" customHeight="1">
      <c r="A185" s="294"/>
      <c r="B185" s="50" t="s">
        <v>92</v>
      </c>
      <c r="C185" s="50" t="s">
        <v>93</v>
      </c>
      <c r="D185" s="50" t="s">
        <v>94</v>
      </c>
      <c r="E185" s="70" t="s">
        <v>537</v>
      </c>
      <c r="F185" s="84" t="s">
        <v>538</v>
      </c>
      <c r="G185" s="19">
        <v>0</v>
      </c>
      <c r="H185" s="82">
        <v>1</v>
      </c>
      <c r="I185" s="58"/>
      <c r="J185" s="134"/>
      <c r="K185" s="100" t="s">
        <v>539</v>
      </c>
    </row>
    <row r="186" spans="1:11" ht="88.5" customHeight="1">
      <c r="A186" s="294"/>
      <c r="B186" s="50" t="s">
        <v>95</v>
      </c>
      <c r="C186" s="50" t="s">
        <v>701</v>
      </c>
      <c r="D186" s="50" t="s">
        <v>96</v>
      </c>
      <c r="E186" s="70" t="s">
        <v>540</v>
      </c>
      <c r="F186" s="84" t="s">
        <v>702</v>
      </c>
      <c r="G186" s="19">
        <v>0.1</v>
      </c>
      <c r="H186" s="82">
        <v>1</v>
      </c>
      <c r="I186" s="4"/>
      <c r="J186" s="4"/>
      <c r="K186" s="50" t="s">
        <v>539</v>
      </c>
    </row>
    <row r="187" spans="1:11" ht="72">
      <c r="A187" s="294"/>
      <c r="B187" s="50" t="s">
        <v>97</v>
      </c>
      <c r="C187" s="50" t="s">
        <v>98</v>
      </c>
      <c r="D187" s="50" t="s">
        <v>99</v>
      </c>
      <c r="E187" s="70" t="s">
        <v>449</v>
      </c>
      <c r="F187" s="84" t="s">
        <v>703</v>
      </c>
      <c r="G187" s="19">
        <v>0</v>
      </c>
      <c r="H187" s="82">
        <v>1</v>
      </c>
      <c r="I187" s="32"/>
      <c r="J187" s="32"/>
      <c r="K187" s="50" t="s">
        <v>539</v>
      </c>
    </row>
    <row r="188" spans="1:11" ht="113.25" customHeight="1">
      <c r="A188" s="294"/>
      <c r="B188" s="50" t="s">
        <v>100</v>
      </c>
      <c r="C188" s="50" t="s">
        <v>101</v>
      </c>
      <c r="D188" s="50" t="s">
        <v>102</v>
      </c>
      <c r="E188" s="34" t="s">
        <v>541</v>
      </c>
      <c r="F188" s="85" t="s">
        <v>542</v>
      </c>
      <c r="G188" s="19">
        <v>0</v>
      </c>
      <c r="H188" s="82">
        <v>1</v>
      </c>
      <c r="I188" s="32"/>
      <c r="J188" s="32"/>
      <c r="K188" s="50" t="s">
        <v>103</v>
      </c>
    </row>
    <row r="189" spans="1:11" ht="120" customHeight="1">
      <c r="A189" s="294"/>
      <c r="B189" s="50" t="s">
        <v>104</v>
      </c>
      <c r="C189" s="50" t="s">
        <v>105</v>
      </c>
      <c r="D189" s="50" t="s">
        <v>117</v>
      </c>
      <c r="E189" s="34" t="s">
        <v>417</v>
      </c>
      <c r="F189" s="50" t="s">
        <v>543</v>
      </c>
      <c r="G189" s="19">
        <v>0</v>
      </c>
      <c r="H189" s="82">
        <v>1</v>
      </c>
      <c r="I189" s="34"/>
      <c r="J189" s="34"/>
      <c r="K189" s="50" t="s">
        <v>103</v>
      </c>
    </row>
    <row r="190" spans="1:11" ht="144" customHeight="1">
      <c r="A190" s="294"/>
      <c r="B190" s="50"/>
      <c r="C190" s="50" t="s">
        <v>106</v>
      </c>
      <c r="D190" s="50" t="s">
        <v>107</v>
      </c>
      <c r="E190" s="70" t="s">
        <v>544</v>
      </c>
      <c r="F190" s="119" t="s">
        <v>704</v>
      </c>
      <c r="G190" s="19">
        <v>0</v>
      </c>
      <c r="H190" s="82">
        <v>1</v>
      </c>
      <c r="I190" s="37"/>
      <c r="J190" s="37"/>
      <c r="K190" s="50" t="s">
        <v>330</v>
      </c>
    </row>
    <row r="191" spans="1:11" ht="128.25" customHeight="1">
      <c r="A191" s="294"/>
      <c r="B191" s="50" t="s">
        <v>108</v>
      </c>
      <c r="C191" s="50" t="s">
        <v>109</v>
      </c>
      <c r="D191" s="50" t="s">
        <v>110</v>
      </c>
      <c r="E191" s="34" t="s">
        <v>448</v>
      </c>
      <c r="F191" s="119" t="s">
        <v>549</v>
      </c>
      <c r="G191" s="19">
        <v>0</v>
      </c>
      <c r="H191" s="19">
        <v>0</v>
      </c>
      <c r="I191" s="84"/>
      <c r="J191" s="84"/>
      <c r="K191" s="50" t="s">
        <v>111</v>
      </c>
    </row>
    <row r="192" spans="1:11" s="8" customFormat="1" ht="148.5" customHeight="1">
      <c r="A192" s="294"/>
      <c r="B192" s="295" t="s">
        <v>112</v>
      </c>
      <c r="C192" s="295" t="s">
        <v>113</v>
      </c>
      <c r="D192" s="50" t="s">
        <v>114</v>
      </c>
      <c r="E192" s="66">
        <v>1</v>
      </c>
      <c r="F192" s="50" t="s">
        <v>705</v>
      </c>
      <c r="G192" s="19">
        <v>0</v>
      </c>
      <c r="H192" s="82">
        <v>1</v>
      </c>
      <c r="I192" s="38"/>
      <c r="J192" s="38"/>
      <c r="K192" s="49" t="s">
        <v>545</v>
      </c>
    </row>
    <row r="193" spans="1:11" s="8" customFormat="1" ht="132">
      <c r="A193" s="50"/>
      <c r="B193" s="295"/>
      <c r="C193" s="295"/>
      <c r="D193" s="50" t="s">
        <v>115</v>
      </c>
      <c r="E193" s="27">
        <v>1</v>
      </c>
      <c r="F193" s="86" t="s">
        <v>546</v>
      </c>
      <c r="G193" s="19">
        <v>0</v>
      </c>
      <c r="H193" s="82">
        <v>1</v>
      </c>
      <c r="I193" s="37"/>
      <c r="J193" s="37"/>
      <c r="K193" s="49" t="s">
        <v>474</v>
      </c>
    </row>
    <row r="194" spans="1:11" s="8" customFormat="1" ht="48" customHeight="1">
      <c r="A194" s="345"/>
      <c r="B194" s="53" t="s">
        <v>66</v>
      </c>
      <c r="C194" s="55" t="s">
        <v>67</v>
      </c>
      <c r="D194" s="59" t="s">
        <v>68</v>
      </c>
      <c r="E194" s="82">
        <v>1</v>
      </c>
      <c r="F194" s="86" t="s">
        <v>547</v>
      </c>
      <c r="G194" s="19">
        <v>0</v>
      </c>
      <c r="H194" s="82">
        <v>1</v>
      </c>
      <c r="I194" s="39"/>
      <c r="J194" s="39"/>
      <c r="K194" s="52" t="s">
        <v>103</v>
      </c>
    </row>
    <row r="195" spans="1:11" ht="60">
      <c r="A195" s="34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328" t="s">
        <v>326</v>
      </c>
      <c r="B197" s="328"/>
      <c r="C197" s="328"/>
      <c r="D197" s="328"/>
      <c r="E197" s="328"/>
      <c r="F197" s="328"/>
      <c r="G197" s="328"/>
      <c r="H197" s="328"/>
      <c r="I197" s="328"/>
      <c r="J197" s="328"/>
      <c r="K197" s="328"/>
    </row>
    <row r="198" spans="1:11" s="2" customFormat="1" ht="35.25" customHeight="1">
      <c r="A198" s="46" t="s">
        <v>477</v>
      </c>
      <c r="B198" s="288" t="s">
        <v>479</v>
      </c>
      <c r="C198" s="288" t="s">
        <v>514</v>
      </c>
      <c r="D198" s="288" t="s">
        <v>3</v>
      </c>
      <c r="E198" s="288" t="s">
        <v>528</v>
      </c>
      <c r="F198" s="288"/>
      <c r="G198" s="288" t="s">
        <v>515</v>
      </c>
      <c r="H198" s="288"/>
      <c r="I198" s="288"/>
      <c r="J198" s="124"/>
      <c r="K198" s="288" t="s">
        <v>394</v>
      </c>
    </row>
    <row r="199" spans="1:11" s="2" customFormat="1" ht="36">
      <c r="A199" s="75" t="s">
        <v>478</v>
      </c>
      <c r="B199" s="288"/>
      <c r="C199" s="288"/>
      <c r="D199" s="288"/>
      <c r="E199" s="48" t="s">
        <v>392</v>
      </c>
      <c r="F199" s="48" t="s">
        <v>391</v>
      </c>
      <c r="G199" s="3" t="s">
        <v>516</v>
      </c>
      <c r="H199" s="3" t="s">
        <v>517</v>
      </c>
      <c r="I199" s="3" t="s">
        <v>396</v>
      </c>
      <c r="J199" s="3"/>
      <c r="K199" s="288"/>
    </row>
    <row r="200" spans="1:11" ht="54" customHeight="1">
      <c r="A200" s="343" t="s">
        <v>242</v>
      </c>
      <c r="B200" s="4" t="s">
        <v>74</v>
      </c>
      <c r="C200" s="52" t="s">
        <v>575</v>
      </c>
      <c r="D200" s="52" t="s">
        <v>576</v>
      </c>
      <c r="E200" s="99">
        <v>1</v>
      </c>
      <c r="F200" s="56" t="s">
        <v>577</v>
      </c>
      <c r="G200" s="99">
        <v>0</v>
      </c>
      <c r="H200" s="99">
        <v>1</v>
      </c>
      <c r="I200" s="99"/>
      <c r="J200" s="131"/>
      <c r="K200" s="54" t="s">
        <v>578</v>
      </c>
    </row>
    <row r="201" spans="1:11" ht="54" customHeight="1">
      <c r="A201" s="344"/>
      <c r="B201" s="52" t="s">
        <v>75</v>
      </c>
      <c r="C201" s="52" t="s">
        <v>118</v>
      </c>
      <c r="D201" s="52" t="s">
        <v>270</v>
      </c>
      <c r="E201" s="96" t="s">
        <v>579</v>
      </c>
      <c r="F201" s="52"/>
      <c r="G201" s="95">
        <v>0</v>
      </c>
      <c r="H201" s="96">
        <v>1</v>
      </c>
      <c r="I201" s="52"/>
      <c r="J201" s="125"/>
      <c r="K201" s="54" t="s">
        <v>578</v>
      </c>
    </row>
    <row r="202" spans="1:11" ht="70.5" customHeight="1">
      <c r="A202" s="344"/>
      <c r="B202" s="52" t="s">
        <v>76</v>
      </c>
      <c r="C202" s="52" t="s">
        <v>77</v>
      </c>
      <c r="D202" s="52" t="s">
        <v>580</v>
      </c>
      <c r="E202" s="96" t="s">
        <v>581</v>
      </c>
      <c r="F202" s="52" t="s">
        <v>582</v>
      </c>
      <c r="G202" s="95">
        <v>0</v>
      </c>
      <c r="H202" s="96">
        <v>1</v>
      </c>
      <c r="I202" s="52"/>
      <c r="J202" s="125"/>
      <c r="K202" s="54" t="s">
        <v>578</v>
      </c>
    </row>
    <row r="203" spans="1:11" ht="52.5" customHeight="1">
      <c r="A203" s="344"/>
      <c r="B203" s="295" t="s">
        <v>119</v>
      </c>
      <c r="C203" s="52" t="s">
        <v>79</v>
      </c>
      <c r="D203" s="52" t="s">
        <v>583</v>
      </c>
      <c r="E203" s="96" t="s">
        <v>584</v>
      </c>
      <c r="F203" s="52" t="s">
        <v>585</v>
      </c>
      <c r="G203" s="95">
        <v>0</v>
      </c>
      <c r="H203" s="96">
        <v>1</v>
      </c>
      <c r="I203" s="96"/>
      <c r="J203" s="132"/>
      <c r="K203" s="54" t="s">
        <v>78</v>
      </c>
    </row>
    <row r="204" spans="1:11" ht="96">
      <c r="A204" s="344"/>
      <c r="B204" s="323"/>
      <c r="C204" s="52" t="s">
        <v>344</v>
      </c>
      <c r="D204" s="52" t="s">
        <v>586</v>
      </c>
      <c r="E204" s="19">
        <f>1000/5000</f>
        <v>0.2</v>
      </c>
      <c r="F204" s="52" t="s">
        <v>587</v>
      </c>
      <c r="G204" s="96">
        <v>0.8</v>
      </c>
      <c r="H204" s="96">
        <v>1</v>
      </c>
      <c r="I204" s="96"/>
      <c r="J204" s="132"/>
      <c r="K204" s="54" t="s">
        <v>78</v>
      </c>
    </row>
    <row r="205" spans="1:11" ht="72">
      <c r="A205" s="344"/>
      <c r="B205" s="52" t="s">
        <v>80</v>
      </c>
      <c r="C205" s="52" t="s">
        <v>81</v>
      </c>
      <c r="D205" s="52" t="s">
        <v>590</v>
      </c>
      <c r="E205" s="96">
        <v>1</v>
      </c>
      <c r="F205" s="52"/>
      <c r="G205" s="95">
        <v>0</v>
      </c>
      <c r="H205" s="96">
        <v>1</v>
      </c>
      <c r="I205" s="96"/>
      <c r="J205" s="132"/>
      <c r="K205" s="54" t="s">
        <v>78</v>
      </c>
    </row>
    <row r="206" spans="1:11" ht="165.75" customHeight="1">
      <c r="A206" s="344"/>
      <c r="B206" s="52" t="s">
        <v>82</v>
      </c>
      <c r="C206" s="52" t="s">
        <v>83</v>
      </c>
      <c r="D206" s="52" t="s">
        <v>588</v>
      </c>
      <c r="E206" s="96">
        <v>1</v>
      </c>
      <c r="F206" s="52" t="s">
        <v>591</v>
      </c>
      <c r="G206" s="95">
        <v>0</v>
      </c>
      <c r="H206" s="96">
        <v>1</v>
      </c>
      <c r="I206" s="52"/>
      <c r="J206" s="125"/>
      <c r="K206" s="54" t="s">
        <v>578</v>
      </c>
    </row>
    <row r="207" spans="1:11" ht="64.5" customHeight="1">
      <c r="A207" s="344"/>
      <c r="B207" s="53" t="s">
        <v>66</v>
      </c>
      <c r="C207" s="59" t="s">
        <v>67</v>
      </c>
      <c r="D207" s="59" t="s">
        <v>68</v>
      </c>
      <c r="E207" s="27">
        <v>0.4</v>
      </c>
      <c r="F207" s="97" t="s">
        <v>589</v>
      </c>
      <c r="G207" s="66">
        <v>0</v>
      </c>
      <c r="H207" s="27">
        <v>1</v>
      </c>
      <c r="I207" s="27"/>
      <c r="J207" s="27"/>
      <c r="K207" s="53" t="s">
        <v>69</v>
      </c>
    </row>
    <row r="208" spans="1:11" ht="59.25" customHeight="1">
      <c r="A208" s="34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31" t="s">
        <v>241</v>
      </c>
      <c r="B210" s="331"/>
      <c r="C210" s="331"/>
      <c r="D210" s="331"/>
      <c r="E210" s="331"/>
      <c r="F210" s="331"/>
      <c r="G210" s="331"/>
      <c r="H210" s="331"/>
      <c r="I210" s="331"/>
      <c r="J210" s="331"/>
      <c r="K210" s="331"/>
    </row>
    <row r="211" spans="1:11" ht="27" customHeight="1">
      <c r="A211" s="346" t="s">
        <v>331</v>
      </c>
      <c r="B211" s="346"/>
      <c r="C211" s="346"/>
      <c r="D211" s="346"/>
      <c r="E211" s="346"/>
      <c r="F211" s="346"/>
      <c r="G211" s="346"/>
      <c r="H211" s="346"/>
      <c r="I211" s="346"/>
      <c r="J211" s="346"/>
      <c r="K211" s="346"/>
    </row>
    <row r="212" spans="1:11" s="2" customFormat="1" ht="35.25" customHeight="1">
      <c r="A212" s="46" t="s">
        <v>477</v>
      </c>
      <c r="B212" s="288" t="s">
        <v>479</v>
      </c>
      <c r="C212" s="288" t="s">
        <v>514</v>
      </c>
      <c r="D212" s="288" t="s">
        <v>3</v>
      </c>
      <c r="E212" s="288" t="s">
        <v>528</v>
      </c>
      <c r="F212" s="288"/>
      <c r="G212" s="288" t="s">
        <v>515</v>
      </c>
      <c r="H212" s="288"/>
      <c r="I212" s="288"/>
      <c r="J212" s="124"/>
      <c r="K212" s="288" t="s">
        <v>394</v>
      </c>
    </row>
    <row r="213" spans="1:11" s="2" customFormat="1" ht="36">
      <c r="A213" s="46" t="s">
        <v>478</v>
      </c>
      <c r="B213" s="288"/>
      <c r="C213" s="288"/>
      <c r="D213" s="288"/>
      <c r="E213" s="48" t="s">
        <v>392</v>
      </c>
      <c r="F213" s="48" t="s">
        <v>391</v>
      </c>
      <c r="G213" s="3" t="s">
        <v>516</v>
      </c>
      <c r="H213" s="3" t="s">
        <v>517</v>
      </c>
      <c r="I213" s="3" t="s">
        <v>396</v>
      </c>
      <c r="J213" s="3"/>
      <c r="K213" s="288"/>
    </row>
    <row r="214" spans="1:11" ht="96">
      <c r="A214" s="295" t="s">
        <v>242</v>
      </c>
      <c r="B214" s="52" t="s">
        <v>243</v>
      </c>
      <c r="C214" s="52" t="s">
        <v>244</v>
      </c>
      <c r="D214" s="52" t="s">
        <v>245</v>
      </c>
      <c r="E214" s="80" t="s">
        <v>451</v>
      </c>
      <c r="F214" s="52" t="s">
        <v>452</v>
      </c>
      <c r="G214" s="95">
        <v>0</v>
      </c>
      <c r="H214" s="96">
        <v>1</v>
      </c>
      <c r="I214" s="52"/>
      <c r="J214" s="125"/>
      <c r="K214" s="52" t="s">
        <v>246</v>
      </c>
    </row>
    <row r="215" spans="1:11" ht="72">
      <c r="A215" s="297"/>
      <c r="B215" s="52" t="s">
        <v>247</v>
      </c>
      <c r="C215" s="52" t="s">
        <v>248</v>
      </c>
      <c r="D215" s="52" t="s">
        <v>249</v>
      </c>
      <c r="E215" s="96">
        <v>1</v>
      </c>
      <c r="F215" s="52" t="s">
        <v>453</v>
      </c>
      <c r="G215" s="95">
        <v>0</v>
      </c>
      <c r="H215" s="96">
        <v>1</v>
      </c>
      <c r="I215" s="96"/>
      <c r="J215" s="132"/>
      <c r="K215" s="4" t="s">
        <v>127</v>
      </c>
    </row>
    <row r="216" spans="1:11" ht="48">
      <c r="A216" s="297"/>
      <c r="B216" s="52" t="s">
        <v>250</v>
      </c>
      <c r="C216" s="52" t="s">
        <v>251</v>
      </c>
      <c r="D216" s="52" t="s">
        <v>252</v>
      </c>
      <c r="E216" s="96">
        <v>1</v>
      </c>
      <c r="F216" s="52" t="s">
        <v>454</v>
      </c>
      <c r="G216" s="95">
        <v>0</v>
      </c>
      <c r="H216" s="96">
        <v>1</v>
      </c>
      <c r="I216" s="96"/>
      <c r="J216" s="132"/>
      <c r="K216" s="4" t="s">
        <v>253</v>
      </c>
    </row>
    <row r="217" spans="1:11" ht="60">
      <c r="A217" s="297"/>
      <c r="B217" s="52" t="s">
        <v>254</v>
      </c>
      <c r="C217" s="52" t="s">
        <v>255</v>
      </c>
      <c r="D217" s="52" t="s">
        <v>256</v>
      </c>
      <c r="E217" s="81">
        <v>24927184</v>
      </c>
      <c r="F217" s="52" t="s">
        <v>627</v>
      </c>
      <c r="G217" s="95">
        <v>0</v>
      </c>
      <c r="H217" s="96">
        <v>1</v>
      </c>
      <c r="I217" s="81"/>
      <c r="J217" s="81"/>
      <c r="K217" s="4" t="s">
        <v>127</v>
      </c>
    </row>
    <row r="218" spans="1:11" ht="62.25" customHeight="1">
      <c r="A218" s="297"/>
      <c r="B218" s="295" t="s">
        <v>257</v>
      </c>
      <c r="C218" s="52" t="s">
        <v>258</v>
      </c>
      <c r="D218" s="52" t="s">
        <v>259</v>
      </c>
      <c r="E218" s="95">
        <v>220</v>
      </c>
      <c r="F218" s="52" t="s">
        <v>626</v>
      </c>
      <c r="G218" s="95">
        <v>0</v>
      </c>
      <c r="H218" s="96">
        <v>1</v>
      </c>
      <c r="I218" s="52"/>
      <c r="J218" s="125"/>
      <c r="K218" s="4" t="s">
        <v>260</v>
      </c>
    </row>
    <row r="219" spans="1:11" ht="64.5" customHeight="1">
      <c r="A219" s="297"/>
      <c r="B219" s="295"/>
      <c r="C219" s="52" t="s">
        <v>261</v>
      </c>
      <c r="D219" s="52" t="s">
        <v>262</v>
      </c>
      <c r="E219" s="96">
        <v>0.4</v>
      </c>
      <c r="F219" s="52" t="s">
        <v>455</v>
      </c>
      <c r="G219" s="95">
        <v>0</v>
      </c>
      <c r="H219" s="96">
        <v>0.7</v>
      </c>
      <c r="I219" s="96"/>
      <c r="J219" s="132"/>
      <c r="K219" s="4" t="s">
        <v>263</v>
      </c>
    </row>
    <row r="220" spans="1:11" ht="47.25" customHeight="1">
      <c r="A220" s="297"/>
      <c r="B220" s="52" t="s">
        <v>264</v>
      </c>
      <c r="C220" s="52" t="s">
        <v>265</v>
      </c>
      <c r="D220" s="52" t="s">
        <v>266</v>
      </c>
      <c r="E220" s="96">
        <v>0.7</v>
      </c>
      <c r="F220" s="52" t="s">
        <v>456</v>
      </c>
      <c r="G220" s="95">
        <v>0</v>
      </c>
      <c r="H220" s="96">
        <v>0.7</v>
      </c>
      <c r="I220" s="96"/>
      <c r="J220" s="132"/>
      <c r="K220" s="4" t="s">
        <v>267</v>
      </c>
    </row>
    <row r="221" spans="1:11" ht="61.5" customHeight="1">
      <c r="A221" s="297"/>
      <c r="B221" s="53" t="s">
        <v>66</v>
      </c>
      <c r="C221" s="59" t="s">
        <v>67</v>
      </c>
      <c r="D221" s="59" t="s">
        <v>68</v>
      </c>
      <c r="E221" s="27">
        <v>0.5</v>
      </c>
      <c r="F221" s="52" t="s">
        <v>457</v>
      </c>
      <c r="G221" s="66">
        <v>0</v>
      </c>
      <c r="H221" s="27">
        <v>1</v>
      </c>
      <c r="I221" s="27"/>
      <c r="J221" s="27"/>
      <c r="K221" s="53" t="s">
        <v>69</v>
      </c>
    </row>
    <row r="222" spans="1:11" ht="60">
      <c r="A222" s="297"/>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9" t="s">
        <v>670</v>
      </c>
      <c r="B225" s="289"/>
      <c r="C225" s="289"/>
      <c r="D225" s="289"/>
      <c r="E225" s="289"/>
      <c r="F225" s="289"/>
      <c r="G225" s="289"/>
      <c r="H225" s="289"/>
      <c r="I225" s="289"/>
      <c r="J225" s="289"/>
      <c r="K225" s="289"/>
    </row>
    <row r="226" spans="1:11" s="2" customFormat="1" ht="37.5" customHeight="1">
      <c r="A226" s="351" t="s">
        <v>1</v>
      </c>
      <c r="B226" s="288" t="s">
        <v>2</v>
      </c>
      <c r="C226" s="288" t="s">
        <v>527</v>
      </c>
      <c r="D226" s="342" t="s">
        <v>3</v>
      </c>
      <c r="E226" s="288" t="s">
        <v>528</v>
      </c>
      <c r="F226" s="288"/>
      <c r="G226" s="288" t="s">
        <v>515</v>
      </c>
      <c r="H226" s="288"/>
      <c r="I226" s="288"/>
      <c r="J226" s="124"/>
      <c r="K226" s="288" t="s">
        <v>5</v>
      </c>
    </row>
    <row r="227" spans="1:11" s="2" customFormat="1" ht="36">
      <c r="A227" s="351"/>
      <c r="B227" s="288"/>
      <c r="C227" s="288"/>
      <c r="D227" s="342"/>
      <c r="E227" s="48" t="s">
        <v>392</v>
      </c>
      <c r="F227" s="48" t="s">
        <v>391</v>
      </c>
      <c r="G227" s="3" t="s">
        <v>516</v>
      </c>
      <c r="H227" s="3" t="s">
        <v>517</v>
      </c>
      <c r="I227" s="3" t="s">
        <v>396</v>
      </c>
      <c r="J227" s="3"/>
      <c r="K227" s="288"/>
    </row>
    <row r="228" spans="1:11" ht="391.5" customHeight="1">
      <c r="A228" s="295" t="s">
        <v>120</v>
      </c>
      <c r="B228" s="295" t="s">
        <v>121</v>
      </c>
      <c r="C228" s="295" t="s">
        <v>332</v>
      </c>
      <c r="D228" s="52" t="s">
        <v>122</v>
      </c>
      <c r="E228" s="123" t="s">
        <v>722</v>
      </c>
      <c r="F228" s="137" t="s">
        <v>720</v>
      </c>
      <c r="G228" s="95">
        <v>0</v>
      </c>
      <c r="H228" s="96">
        <v>1</v>
      </c>
      <c r="I228" s="95"/>
      <c r="J228" s="134"/>
      <c r="K228" s="52" t="s">
        <v>123</v>
      </c>
    </row>
    <row r="229" spans="1:11" ht="234" customHeight="1">
      <c r="A229" s="297"/>
      <c r="B229" s="295"/>
      <c r="C229" s="295"/>
      <c r="D229" s="52" t="s">
        <v>468</v>
      </c>
      <c r="E229" s="77">
        <v>86</v>
      </c>
      <c r="F229" s="97" t="s">
        <v>593</v>
      </c>
      <c r="G229" s="77">
        <v>0</v>
      </c>
      <c r="H229" s="99"/>
      <c r="I229" s="95"/>
      <c r="J229" s="134"/>
      <c r="K229" s="52" t="s">
        <v>123</v>
      </c>
    </row>
    <row r="230" spans="1:11" ht="62.25" customHeight="1">
      <c r="A230" s="297"/>
      <c r="B230" s="323"/>
      <c r="C230" s="323"/>
      <c r="D230" s="52" t="s">
        <v>374</v>
      </c>
      <c r="E230" s="77">
        <v>1</v>
      </c>
      <c r="F230" s="97" t="s">
        <v>592</v>
      </c>
      <c r="G230" s="77">
        <v>0</v>
      </c>
      <c r="H230" s="77">
        <v>4</v>
      </c>
      <c r="I230" s="97"/>
      <c r="J230" s="133"/>
      <c r="K230" s="52" t="s">
        <v>123</v>
      </c>
    </row>
    <row r="231" spans="1:11" ht="183.75" customHeight="1">
      <c r="A231" s="297"/>
      <c r="B231" s="323"/>
      <c r="C231" s="323"/>
      <c r="D231" s="52" t="s">
        <v>333</v>
      </c>
      <c r="E231" s="77">
        <v>1</v>
      </c>
      <c r="F231" s="122" t="s">
        <v>721</v>
      </c>
      <c r="G231" s="77">
        <v>0</v>
      </c>
      <c r="H231" s="77">
        <v>1</v>
      </c>
      <c r="I231" s="97"/>
      <c r="J231" s="133"/>
      <c r="K231" s="52" t="s">
        <v>123</v>
      </c>
    </row>
    <row r="232" spans="1:11" ht="58.5" customHeight="1">
      <c r="A232" s="297"/>
      <c r="B232" s="97" t="s">
        <v>66</v>
      </c>
      <c r="C232" s="56" t="s">
        <v>67</v>
      </c>
      <c r="D232" s="56" t="s">
        <v>68</v>
      </c>
      <c r="E232" s="78">
        <v>1</v>
      </c>
      <c r="F232" s="97" t="s">
        <v>460</v>
      </c>
      <c r="G232" s="79">
        <v>0</v>
      </c>
      <c r="H232" s="78">
        <v>1</v>
      </c>
      <c r="I232" s="78"/>
      <c r="J232" s="78"/>
      <c r="K232" s="52" t="s">
        <v>123</v>
      </c>
    </row>
    <row r="233" spans="1:11" ht="108">
      <c r="A233" s="297"/>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52" t="s">
        <v>327</v>
      </c>
      <c r="B236" s="352"/>
      <c r="C236" s="352"/>
      <c r="D236" s="352"/>
      <c r="E236" s="352"/>
      <c r="F236" s="352"/>
      <c r="G236" s="352"/>
      <c r="H236" s="352"/>
      <c r="I236" s="352"/>
      <c r="J236" s="352"/>
      <c r="K236" s="352"/>
    </row>
    <row r="237" spans="1:11" s="2" customFormat="1" ht="35.25" customHeight="1">
      <c r="A237" s="46" t="s">
        <v>477</v>
      </c>
      <c r="B237" s="288" t="s">
        <v>479</v>
      </c>
      <c r="C237" s="288" t="s">
        <v>514</v>
      </c>
      <c r="D237" s="288" t="s">
        <v>3</v>
      </c>
      <c r="E237" s="288" t="s">
        <v>528</v>
      </c>
      <c r="F237" s="288"/>
      <c r="G237" s="288" t="s">
        <v>4</v>
      </c>
      <c r="H237" s="288"/>
      <c r="I237" s="288"/>
      <c r="J237" s="124"/>
      <c r="K237" s="288" t="s">
        <v>394</v>
      </c>
    </row>
    <row r="238" spans="1:11" s="2" customFormat="1" ht="36">
      <c r="A238" s="46" t="s">
        <v>478</v>
      </c>
      <c r="B238" s="288"/>
      <c r="C238" s="288"/>
      <c r="D238" s="288"/>
      <c r="E238" s="48" t="s">
        <v>392</v>
      </c>
      <c r="F238" s="48" t="s">
        <v>391</v>
      </c>
      <c r="G238" s="3" t="s">
        <v>516</v>
      </c>
      <c r="H238" s="3" t="s">
        <v>517</v>
      </c>
      <c r="I238" s="3" t="s">
        <v>396</v>
      </c>
      <c r="J238" s="3"/>
      <c r="K238" s="288"/>
    </row>
    <row r="239" spans="1:11" ht="65.25" customHeight="1">
      <c r="A239" s="293" t="s">
        <v>84</v>
      </c>
      <c r="B239" s="295" t="s">
        <v>124</v>
      </c>
      <c r="C239" s="295" t="s">
        <v>125</v>
      </c>
      <c r="D239" s="19" t="s">
        <v>126</v>
      </c>
      <c r="E239" s="38">
        <v>179</v>
      </c>
      <c r="F239" s="18" t="s">
        <v>462</v>
      </c>
      <c r="G239" s="20">
        <v>0</v>
      </c>
      <c r="H239" s="20" t="s">
        <v>129</v>
      </c>
      <c r="I239" s="20"/>
      <c r="J239" s="131"/>
      <c r="K239" s="76" t="s">
        <v>127</v>
      </c>
    </row>
    <row r="240" spans="1:11" ht="36">
      <c r="A240" s="293"/>
      <c r="B240" s="295"/>
      <c r="C240" s="295"/>
      <c r="D240" s="6" t="s">
        <v>128</v>
      </c>
      <c r="E240" s="19">
        <v>1</v>
      </c>
      <c r="F240" s="18" t="s">
        <v>463</v>
      </c>
      <c r="G240" s="20">
        <v>0</v>
      </c>
      <c r="H240" s="19">
        <v>1</v>
      </c>
      <c r="I240" s="19"/>
      <c r="J240" s="19"/>
      <c r="K240" s="76" t="s">
        <v>127</v>
      </c>
    </row>
    <row r="241" spans="1:11" ht="36">
      <c r="A241" s="293"/>
      <c r="B241" s="49" t="s">
        <v>66</v>
      </c>
      <c r="C241" s="6" t="s">
        <v>67</v>
      </c>
      <c r="D241" s="6" t="s">
        <v>68</v>
      </c>
      <c r="E241" s="27">
        <v>1</v>
      </c>
      <c r="F241" s="18" t="s">
        <v>464</v>
      </c>
      <c r="G241" s="66">
        <v>0</v>
      </c>
      <c r="H241" s="27">
        <v>1</v>
      </c>
      <c r="I241" s="27"/>
      <c r="J241" s="27"/>
      <c r="K241" s="76" t="s">
        <v>127</v>
      </c>
    </row>
    <row r="242" spans="1:11" ht="60">
      <c r="A242" s="293"/>
      <c r="B242" s="49" t="s">
        <v>70</v>
      </c>
      <c r="C242" s="6" t="s">
        <v>71</v>
      </c>
      <c r="D242" s="6" t="s">
        <v>72</v>
      </c>
      <c r="E242" s="19">
        <v>1</v>
      </c>
      <c r="F242" s="18" t="s">
        <v>465</v>
      </c>
      <c r="G242" s="66">
        <v>0</v>
      </c>
      <c r="H242" s="27">
        <v>1</v>
      </c>
      <c r="I242" s="27"/>
      <c r="J242" s="27"/>
      <c r="K242" s="76" t="s">
        <v>127</v>
      </c>
    </row>
    <row r="243" spans="8:11" ht="12.75">
      <c r="H243" s="292" t="s">
        <v>657</v>
      </c>
      <c r="I243" s="292"/>
      <c r="J243" s="292"/>
      <c r="K243" s="292"/>
    </row>
    <row r="244" ht="12">
      <c r="A244" s="1" t="s">
        <v>623</v>
      </c>
    </row>
    <row r="248" spans="1:2" ht="12">
      <c r="A248" s="350" t="s">
        <v>714</v>
      </c>
      <c r="B248" s="350"/>
    </row>
    <row r="249" spans="1:2" ht="12">
      <c r="A249" s="349" t="s">
        <v>715</v>
      </c>
      <c r="B249" s="349"/>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02" t="s">
        <v>574</v>
      </c>
      <c r="B1" s="302"/>
      <c r="C1" s="302"/>
      <c r="D1" s="302"/>
      <c r="E1" s="302"/>
      <c r="F1" s="302"/>
      <c r="G1" s="302"/>
      <c r="H1" s="302"/>
      <c r="I1" s="302"/>
      <c r="J1" s="302"/>
      <c r="K1" s="302"/>
    </row>
    <row r="2" spans="1:11" ht="21" customHeight="1">
      <c r="A2" s="302" t="s">
        <v>0</v>
      </c>
      <c r="B2" s="302"/>
      <c r="C2" s="302"/>
      <c r="D2" s="302"/>
      <c r="E2" s="302"/>
      <c r="F2" s="302"/>
      <c r="G2" s="302"/>
      <c r="H2" s="302"/>
      <c r="I2" s="302"/>
      <c r="J2" s="302"/>
      <c r="K2" s="302"/>
    </row>
    <row r="3" spans="1:11" ht="31.5" customHeight="1">
      <c r="A3" s="303" t="s">
        <v>208</v>
      </c>
      <c r="B3" s="304"/>
      <c r="C3" s="304"/>
      <c r="D3" s="304"/>
      <c r="E3" s="304"/>
      <c r="F3" s="304"/>
      <c r="G3" s="304"/>
      <c r="H3" s="304"/>
      <c r="I3" s="304"/>
      <c r="J3" s="304"/>
      <c r="K3" s="304"/>
    </row>
    <row r="4" spans="1:11" s="33" customFormat="1" ht="40.5" customHeight="1">
      <c r="A4" s="47" t="s">
        <v>477</v>
      </c>
      <c r="B4" s="288" t="s">
        <v>479</v>
      </c>
      <c r="C4" s="288" t="s">
        <v>514</v>
      </c>
      <c r="D4" s="288" t="s">
        <v>3</v>
      </c>
      <c r="E4" s="305" t="s">
        <v>528</v>
      </c>
      <c r="F4" s="307"/>
      <c r="G4" s="305" t="s">
        <v>515</v>
      </c>
      <c r="H4" s="306"/>
      <c r="I4" s="306"/>
      <c r="J4" s="307"/>
      <c r="K4" s="288" t="s">
        <v>485</v>
      </c>
    </row>
    <row r="5" spans="1:11" s="33" customFormat="1" ht="36">
      <c r="A5" s="47" t="s">
        <v>478</v>
      </c>
      <c r="B5" s="288"/>
      <c r="C5" s="288"/>
      <c r="D5" s="288"/>
      <c r="E5" s="124" t="s">
        <v>392</v>
      </c>
      <c r="F5" s="124" t="s">
        <v>391</v>
      </c>
      <c r="G5" s="3" t="s">
        <v>516</v>
      </c>
      <c r="H5" s="3" t="s">
        <v>517</v>
      </c>
      <c r="I5" s="3" t="s">
        <v>396</v>
      </c>
      <c r="J5" s="3" t="s">
        <v>391</v>
      </c>
      <c r="K5" s="288"/>
    </row>
    <row r="6" spans="1:11" s="5" customFormat="1" ht="60" customHeight="1">
      <c r="A6" s="310" t="s">
        <v>6</v>
      </c>
      <c r="B6" s="128" t="s">
        <v>7</v>
      </c>
      <c r="C6" s="4" t="s">
        <v>8</v>
      </c>
      <c r="D6" s="4" t="s">
        <v>393</v>
      </c>
      <c r="E6" s="32" t="s">
        <v>492</v>
      </c>
      <c r="F6" s="290" t="s">
        <v>671</v>
      </c>
      <c r="G6" s="32">
        <v>273</v>
      </c>
      <c r="H6" s="32">
        <v>600</v>
      </c>
      <c r="I6" s="138" t="s">
        <v>723</v>
      </c>
      <c r="J6" s="157" t="s">
        <v>790</v>
      </c>
      <c r="K6" s="126" t="s">
        <v>9</v>
      </c>
    </row>
    <row r="7" spans="1:11" s="5" customFormat="1" ht="60">
      <c r="A7" s="311"/>
      <c r="B7" s="128" t="s">
        <v>10</v>
      </c>
      <c r="C7" s="4" t="s">
        <v>11</v>
      </c>
      <c r="D7" s="4" t="s">
        <v>350</v>
      </c>
      <c r="E7" s="134" t="s">
        <v>493</v>
      </c>
      <c r="F7" s="291"/>
      <c r="G7" s="32">
        <v>275</v>
      </c>
      <c r="H7" s="32">
        <v>500</v>
      </c>
      <c r="I7" s="138" t="s">
        <v>724</v>
      </c>
      <c r="J7" s="157" t="s">
        <v>790</v>
      </c>
      <c r="K7" s="126" t="s">
        <v>9</v>
      </c>
    </row>
    <row r="8" spans="1:12" s="33" customFormat="1" ht="83.25" customHeight="1">
      <c r="A8" s="312"/>
      <c r="B8" s="299" t="s">
        <v>13</v>
      </c>
      <c r="C8" s="128" t="s">
        <v>518</v>
      </c>
      <c r="D8" s="128" t="s">
        <v>14</v>
      </c>
      <c r="E8" s="128" t="s">
        <v>397</v>
      </c>
      <c r="F8" s="4" t="s">
        <v>672</v>
      </c>
      <c r="G8" s="32">
        <v>0</v>
      </c>
      <c r="H8" s="32">
        <v>1</v>
      </c>
      <c r="I8" s="66" t="s">
        <v>397</v>
      </c>
      <c r="J8" s="157" t="s">
        <v>791</v>
      </c>
      <c r="K8" s="154" t="s">
        <v>793</v>
      </c>
      <c r="L8" s="33">
        <v>616</v>
      </c>
    </row>
    <row r="9" spans="1:12" s="33" customFormat="1" ht="113.25" customHeight="1">
      <c r="A9" s="312"/>
      <c r="B9" s="300"/>
      <c r="C9" s="4" t="s">
        <v>355</v>
      </c>
      <c r="D9" s="4" t="s">
        <v>351</v>
      </c>
      <c r="E9" s="4" t="s">
        <v>629</v>
      </c>
      <c r="F9" s="4" t="s">
        <v>630</v>
      </c>
      <c r="G9" s="23">
        <v>0</v>
      </c>
      <c r="H9" s="34" t="s">
        <v>727</v>
      </c>
      <c r="I9" s="156" t="s">
        <v>728</v>
      </c>
      <c r="J9" s="157" t="s">
        <v>794</v>
      </c>
      <c r="K9" s="152" t="s">
        <v>795</v>
      </c>
      <c r="L9" s="33">
        <v>1110</v>
      </c>
    </row>
    <row r="10" spans="1:11" s="33" customFormat="1" ht="51" customHeight="1">
      <c r="A10" s="312"/>
      <c r="B10" s="300"/>
      <c r="C10" s="4" t="s">
        <v>642</v>
      </c>
      <c r="D10" s="4" t="s">
        <v>673</v>
      </c>
      <c r="E10" s="4" t="s">
        <v>398</v>
      </c>
      <c r="F10" s="4"/>
      <c r="G10" s="23">
        <v>0</v>
      </c>
      <c r="H10" s="34" t="s">
        <v>448</v>
      </c>
      <c r="I10" s="145">
        <v>1</v>
      </c>
      <c r="J10" s="157" t="s">
        <v>796</v>
      </c>
      <c r="K10" s="152" t="s">
        <v>792</v>
      </c>
    </row>
    <row r="11" spans="1:11" s="33" customFormat="1" ht="90.75" customHeight="1">
      <c r="A11" s="312"/>
      <c r="B11" s="300"/>
      <c r="C11" s="4" t="s">
        <v>674</v>
      </c>
      <c r="D11" s="4" t="s">
        <v>797</v>
      </c>
      <c r="E11" s="4" t="s">
        <v>398</v>
      </c>
      <c r="F11" s="4"/>
      <c r="G11" s="23">
        <v>0</v>
      </c>
      <c r="H11" s="34" t="s">
        <v>448</v>
      </c>
      <c r="I11" s="32">
        <v>0.1</v>
      </c>
      <c r="J11" s="157" t="s">
        <v>798</v>
      </c>
      <c r="K11" s="125" t="s">
        <v>12</v>
      </c>
    </row>
    <row r="12" spans="1:11" s="33" customFormat="1" ht="107.25" customHeight="1">
      <c r="A12" s="312"/>
      <c r="B12" s="301"/>
      <c r="C12" s="35" t="s">
        <v>376</v>
      </c>
      <c r="D12" s="152" t="s">
        <v>799</v>
      </c>
      <c r="E12" s="4" t="s">
        <v>629</v>
      </c>
      <c r="F12" s="4" t="s">
        <v>856</v>
      </c>
      <c r="G12" s="23">
        <v>0</v>
      </c>
      <c r="H12" s="34" t="s">
        <v>640</v>
      </c>
      <c r="I12" s="34" t="s">
        <v>640</v>
      </c>
      <c r="J12" s="157" t="s">
        <v>729</v>
      </c>
      <c r="K12" s="152" t="s">
        <v>792</v>
      </c>
    </row>
    <row r="13" spans="1:11" s="8" customFormat="1" ht="116.25" customHeight="1">
      <c r="A13" s="312"/>
      <c r="B13" s="299" t="s">
        <v>15</v>
      </c>
      <c r="C13" s="128" t="s">
        <v>379</v>
      </c>
      <c r="D13" s="157" t="s">
        <v>803</v>
      </c>
      <c r="E13" s="128">
        <v>2</v>
      </c>
      <c r="F13" s="4" t="s">
        <v>632</v>
      </c>
      <c r="G13" s="36">
        <v>0</v>
      </c>
      <c r="H13" s="37">
        <v>1</v>
      </c>
      <c r="I13" s="146">
        <v>1</v>
      </c>
      <c r="J13" s="157" t="s">
        <v>800</v>
      </c>
      <c r="K13" s="126" t="s">
        <v>17</v>
      </c>
    </row>
    <row r="14" spans="1:11" s="8" customFormat="1" ht="74.25" customHeight="1">
      <c r="A14" s="312"/>
      <c r="B14" s="308"/>
      <c r="C14" s="4" t="s">
        <v>801</v>
      </c>
      <c r="D14" s="4" t="s">
        <v>802</v>
      </c>
      <c r="E14" s="4" t="s">
        <v>398</v>
      </c>
      <c r="F14" s="4"/>
      <c r="G14" s="36">
        <v>0</v>
      </c>
      <c r="H14" s="37">
        <v>4</v>
      </c>
      <c r="I14" s="37" t="s">
        <v>728</v>
      </c>
      <c r="J14" s="4" t="s">
        <v>730</v>
      </c>
      <c r="K14" s="126" t="s">
        <v>17</v>
      </c>
    </row>
    <row r="15" spans="1:11" s="8" customFormat="1" ht="97.5" customHeight="1">
      <c r="A15" s="312"/>
      <c r="B15" s="313" t="s">
        <v>826</v>
      </c>
      <c r="C15" s="128" t="s">
        <v>19</v>
      </c>
      <c r="D15" s="128" t="s">
        <v>85</v>
      </c>
      <c r="E15" s="128" t="s">
        <v>650</v>
      </c>
      <c r="F15" s="4"/>
      <c r="G15" s="36">
        <v>0</v>
      </c>
      <c r="H15" s="38">
        <v>4</v>
      </c>
      <c r="I15" s="37">
        <v>4</v>
      </c>
      <c r="J15" s="4" t="s">
        <v>732</v>
      </c>
      <c r="K15" s="126" t="s">
        <v>21</v>
      </c>
    </row>
    <row r="16" spans="1:11" s="8" customFormat="1" ht="61.5" customHeight="1">
      <c r="A16" s="312"/>
      <c r="B16" s="313"/>
      <c r="C16" s="128" t="s">
        <v>22</v>
      </c>
      <c r="D16" s="157" t="s">
        <v>804</v>
      </c>
      <c r="E16" s="128" t="s">
        <v>650</v>
      </c>
      <c r="F16" s="4"/>
      <c r="G16" s="36">
        <v>0</v>
      </c>
      <c r="H16" s="38">
        <v>4</v>
      </c>
      <c r="I16" s="37">
        <v>4</v>
      </c>
      <c r="J16" s="4" t="s">
        <v>731</v>
      </c>
      <c r="K16" s="126" t="s">
        <v>17</v>
      </c>
    </row>
    <row r="17" spans="1:11" s="8" customFormat="1" ht="52.5" customHeight="1">
      <c r="A17" s="312"/>
      <c r="B17" s="299" t="s">
        <v>352</v>
      </c>
      <c r="C17" s="126" t="s">
        <v>25</v>
      </c>
      <c r="D17" s="157" t="s">
        <v>805</v>
      </c>
      <c r="E17" s="128">
        <v>1</v>
      </c>
      <c r="F17" s="133"/>
      <c r="G17" s="36">
        <v>0</v>
      </c>
      <c r="H17" s="37">
        <v>1</v>
      </c>
      <c r="I17" s="37">
        <v>1</v>
      </c>
      <c r="J17" s="4"/>
      <c r="K17" s="154" t="s">
        <v>813</v>
      </c>
    </row>
    <row r="18" spans="1:11" s="8" customFormat="1" ht="52.5" customHeight="1">
      <c r="A18" s="312"/>
      <c r="B18" s="312"/>
      <c r="C18" s="4" t="s">
        <v>644</v>
      </c>
      <c r="D18" s="4" t="s">
        <v>806</v>
      </c>
      <c r="E18" s="128" t="s">
        <v>658</v>
      </c>
      <c r="F18" s="133"/>
      <c r="G18" s="36">
        <v>0</v>
      </c>
      <c r="H18" s="37">
        <v>40</v>
      </c>
      <c r="I18" s="37" t="s">
        <v>808</v>
      </c>
      <c r="J18" s="4"/>
      <c r="K18" s="154" t="s">
        <v>813</v>
      </c>
    </row>
    <row r="19" spans="1:11" s="8" customFormat="1" ht="90" customHeight="1">
      <c r="A19" s="312"/>
      <c r="B19" s="314"/>
      <c r="C19" s="4" t="s">
        <v>709</v>
      </c>
      <c r="D19" s="4" t="s">
        <v>807</v>
      </c>
      <c r="E19" s="157" t="s">
        <v>809</v>
      </c>
      <c r="F19" s="133"/>
      <c r="G19" s="36">
        <v>0</v>
      </c>
      <c r="H19" s="37">
        <v>160</v>
      </c>
      <c r="I19" s="37" t="s">
        <v>810</v>
      </c>
      <c r="J19" s="4" t="s">
        <v>811</v>
      </c>
      <c r="K19" s="154" t="s">
        <v>813</v>
      </c>
    </row>
    <row r="20" spans="1:11" s="8" customFormat="1" ht="180.75" customHeight="1">
      <c r="A20" s="312"/>
      <c r="B20" s="314"/>
      <c r="C20" s="128" t="s">
        <v>30</v>
      </c>
      <c r="D20" s="157" t="s">
        <v>816</v>
      </c>
      <c r="E20" s="128" t="s">
        <v>634</v>
      </c>
      <c r="F20" s="133"/>
      <c r="G20" s="36">
        <v>0</v>
      </c>
      <c r="H20" s="37">
        <v>50</v>
      </c>
      <c r="I20" s="37" t="s">
        <v>812</v>
      </c>
      <c r="J20" s="153" t="s">
        <v>814</v>
      </c>
      <c r="K20" s="154" t="s">
        <v>813</v>
      </c>
    </row>
    <row r="21" spans="1:11" s="8" customFormat="1" ht="60.75" customHeight="1">
      <c r="A21" s="312"/>
      <c r="B21" s="314"/>
      <c r="C21" s="128" t="s">
        <v>32</v>
      </c>
      <c r="D21" s="157" t="s">
        <v>815</v>
      </c>
      <c r="E21" s="128" t="s">
        <v>635</v>
      </c>
      <c r="F21" s="128"/>
      <c r="G21" s="36">
        <v>4</v>
      </c>
      <c r="H21" s="37">
        <v>48</v>
      </c>
      <c r="I21" s="37" t="s">
        <v>817</v>
      </c>
      <c r="J21" s="141" t="s">
        <v>733</v>
      </c>
      <c r="K21" s="154" t="s">
        <v>813</v>
      </c>
    </row>
    <row r="22" spans="1:11" s="7" customFormat="1" ht="104.25" customHeight="1">
      <c r="A22" s="310" t="s">
        <v>34</v>
      </c>
      <c r="B22" s="128" t="s">
        <v>35</v>
      </c>
      <c r="C22" s="157" t="s">
        <v>818</v>
      </c>
      <c r="D22" s="157" t="s">
        <v>819</v>
      </c>
      <c r="E22" s="32" t="s">
        <v>494</v>
      </c>
      <c r="F22" s="128"/>
      <c r="G22" s="38">
        <v>603</v>
      </c>
      <c r="H22" s="32">
        <v>630</v>
      </c>
      <c r="I22" s="138" t="s">
        <v>725</v>
      </c>
      <c r="J22" s="153" t="s">
        <v>820</v>
      </c>
      <c r="K22" s="126" t="s">
        <v>38</v>
      </c>
    </row>
    <row r="23" spans="1:11" s="8" customFormat="1" ht="72">
      <c r="A23" s="312"/>
      <c r="B23" s="299" t="s">
        <v>39</v>
      </c>
      <c r="C23" s="126" t="s">
        <v>519</v>
      </c>
      <c r="D23" s="126" t="s">
        <v>40</v>
      </c>
      <c r="E23" s="155">
        <v>1</v>
      </c>
      <c r="F23" s="133" t="s">
        <v>568</v>
      </c>
      <c r="G23" s="32">
        <v>0</v>
      </c>
      <c r="H23" s="32">
        <v>1</v>
      </c>
      <c r="I23" s="160">
        <v>1</v>
      </c>
      <c r="J23" s="141" t="s">
        <v>734</v>
      </c>
      <c r="K23" s="126" t="s">
        <v>12</v>
      </c>
    </row>
    <row r="24" spans="1:11" s="8" customFormat="1" ht="52.5" customHeight="1">
      <c r="A24" s="312"/>
      <c r="B24" s="300"/>
      <c r="C24" s="154" t="s">
        <v>676</v>
      </c>
      <c r="D24" s="154" t="s">
        <v>797</v>
      </c>
      <c r="E24" s="4" t="s">
        <v>398</v>
      </c>
      <c r="F24" s="152"/>
      <c r="G24" s="23">
        <v>2</v>
      </c>
      <c r="H24" s="161" t="s">
        <v>646</v>
      </c>
      <c r="I24" s="161" t="s">
        <v>276</v>
      </c>
      <c r="J24" s="154" t="s">
        <v>821</v>
      </c>
      <c r="K24" s="152" t="s">
        <v>12</v>
      </c>
    </row>
    <row r="25" spans="1:11" s="8" customFormat="1" ht="102.75" customHeight="1">
      <c r="A25" s="312"/>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12"/>
      <c r="B26" s="313" t="s">
        <v>825</v>
      </c>
      <c r="C26" s="126" t="s">
        <v>42</v>
      </c>
      <c r="D26" s="126" t="s">
        <v>20</v>
      </c>
      <c r="E26" s="155">
        <v>1</v>
      </c>
      <c r="F26" s="126"/>
      <c r="G26" s="36">
        <v>0</v>
      </c>
      <c r="H26" s="38">
        <v>1</v>
      </c>
      <c r="I26" s="160">
        <v>1</v>
      </c>
      <c r="J26" s="141" t="s">
        <v>735</v>
      </c>
      <c r="K26" s="126" t="s">
        <v>27</v>
      </c>
    </row>
    <row r="27" spans="1:11" s="8" customFormat="1" ht="60">
      <c r="A27" s="312"/>
      <c r="B27" s="313"/>
      <c r="C27" s="126" t="s">
        <v>43</v>
      </c>
      <c r="D27" s="126" t="s">
        <v>651</v>
      </c>
      <c r="E27" s="155">
        <v>5</v>
      </c>
      <c r="F27" s="126"/>
      <c r="G27" s="36">
        <v>0</v>
      </c>
      <c r="H27" s="38">
        <v>5</v>
      </c>
      <c r="I27" s="160">
        <v>1</v>
      </c>
      <c r="J27" s="141" t="s">
        <v>738</v>
      </c>
      <c r="K27" s="126" t="s">
        <v>17</v>
      </c>
    </row>
    <row r="28" spans="1:11" s="8" customFormat="1" ht="72" customHeight="1">
      <c r="A28" s="312"/>
      <c r="B28" s="315" t="s">
        <v>352</v>
      </c>
      <c r="C28" s="125" t="s">
        <v>25</v>
      </c>
      <c r="D28" s="126" t="s">
        <v>26</v>
      </c>
      <c r="E28" s="155">
        <v>1</v>
      </c>
      <c r="F28" s="126"/>
      <c r="G28" s="36">
        <v>0</v>
      </c>
      <c r="H28" s="38">
        <v>1</v>
      </c>
      <c r="I28" s="160">
        <v>1</v>
      </c>
      <c r="J28" s="141" t="s">
        <v>739</v>
      </c>
      <c r="K28" s="126" t="s">
        <v>17</v>
      </c>
    </row>
    <row r="29" spans="1:11" s="8" customFormat="1" ht="120">
      <c r="A29" s="312"/>
      <c r="B29" s="316"/>
      <c r="C29" s="4" t="s">
        <v>709</v>
      </c>
      <c r="D29" s="4" t="s">
        <v>678</v>
      </c>
      <c r="E29" s="155">
        <v>120</v>
      </c>
      <c r="F29" s="126" t="s">
        <v>710</v>
      </c>
      <c r="G29" s="36">
        <v>0</v>
      </c>
      <c r="H29" s="38">
        <v>200</v>
      </c>
      <c r="I29" s="160" t="s">
        <v>828</v>
      </c>
      <c r="J29" s="141" t="s">
        <v>740</v>
      </c>
      <c r="K29" s="126" t="s">
        <v>27</v>
      </c>
    </row>
    <row r="30" spans="1:11" s="8" customFormat="1" ht="36">
      <c r="A30" s="312"/>
      <c r="B30" s="316"/>
      <c r="C30" s="4" t="s">
        <v>644</v>
      </c>
      <c r="D30" s="4" t="s">
        <v>647</v>
      </c>
      <c r="E30" s="155">
        <v>45</v>
      </c>
      <c r="F30" s="126"/>
      <c r="G30" s="36">
        <v>0</v>
      </c>
      <c r="H30" s="38">
        <v>45</v>
      </c>
      <c r="I30" s="160" t="s">
        <v>829</v>
      </c>
      <c r="J30" s="141" t="s">
        <v>736</v>
      </c>
      <c r="K30" s="126" t="s">
        <v>17</v>
      </c>
    </row>
    <row r="31" spans="1:11" s="8" customFormat="1" ht="24">
      <c r="A31" s="312"/>
      <c r="B31" s="316"/>
      <c r="C31" s="126" t="s">
        <v>30</v>
      </c>
      <c r="D31" s="126" t="s">
        <v>44</v>
      </c>
      <c r="E31" s="155">
        <v>50</v>
      </c>
      <c r="F31" s="133"/>
      <c r="G31" s="36">
        <v>0</v>
      </c>
      <c r="H31" s="38">
        <v>50</v>
      </c>
      <c r="I31" s="160" t="s">
        <v>830</v>
      </c>
      <c r="J31" s="141"/>
      <c r="K31" s="126" t="s">
        <v>17</v>
      </c>
    </row>
    <row r="32" spans="1:11" s="8" customFormat="1" ht="36">
      <c r="A32" s="312"/>
      <c r="B32" s="317"/>
      <c r="C32" s="126" t="s">
        <v>32</v>
      </c>
      <c r="D32" s="126" t="s">
        <v>33</v>
      </c>
      <c r="E32" s="155">
        <v>60</v>
      </c>
      <c r="F32" s="133"/>
      <c r="G32" s="36">
        <v>0</v>
      </c>
      <c r="H32" s="38">
        <v>60</v>
      </c>
      <c r="I32" s="160" t="s">
        <v>831</v>
      </c>
      <c r="J32" s="141" t="s">
        <v>737</v>
      </c>
      <c r="K32" s="126" t="s">
        <v>17</v>
      </c>
    </row>
    <row r="33" spans="1:11" s="176" customFormat="1" ht="132">
      <c r="A33" s="312"/>
      <c r="B33" s="299" t="s">
        <v>45</v>
      </c>
      <c r="C33" s="171" t="s">
        <v>832</v>
      </c>
      <c r="D33" s="171" t="s">
        <v>833</v>
      </c>
      <c r="E33" s="172" t="s">
        <v>421</v>
      </c>
      <c r="F33" s="173" t="s">
        <v>536</v>
      </c>
      <c r="G33" s="174">
        <v>0</v>
      </c>
      <c r="H33" s="171" t="s">
        <v>570</v>
      </c>
      <c r="I33" s="175"/>
      <c r="J33" s="175"/>
      <c r="K33" s="173" t="s">
        <v>835</v>
      </c>
    </row>
    <row r="34" spans="1:11" s="8" customFormat="1" ht="48">
      <c r="A34" s="312"/>
      <c r="B34" s="318"/>
      <c r="C34" s="126" t="s">
        <v>402</v>
      </c>
      <c r="D34" s="154" t="s">
        <v>834</v>
      </c>
      <c r="E34" s="155">
        <v>1782</v>
      </c>
      <c r="F34" s="126"/>
      <c r="G34" s="36">
        <v>0</v>
      </c>
      <c r="H34" s="140" t="s">
        <v>570</v>
      </c>
      <c r="I34" s="38"/>
      <c r="J34" s="38"/>
      <c r="K34" s="126" t="s">
        <v>46</v>
      </c>
    </row>
    <row r="35" spans="1:11" s="8" customFormat="1" ht="72" customHeight="1">
      <c r="A35" s="310" t="s">
        <v>47</v>
      </c>
      <c r="B35" s="128" t="s">
        <v>48</v>
      </c>
      <c r="C35" s="128" t="s">
        <v>49</v>
      </c>
      <c r="D35" s="154" t="s">
        <v>836</v>
      </c>
      <c r="E35" s="128" t="s">
        <v>495</v>
      </c>
      <c r="F35" s="126"/>
      <c r="G35" s="38">
        <v>1090</v>
      </c>
      <c r="H35" s="38">
        <v>1200</v>
      </c>
      <c r="I35" s="32" t="s">
        <v>726</v>
      </c>
      <c r="J35" s="154" t="s">
        <v>790</v>
      </c>
      <c r="K35" s="126" t="s">
        <v>38</v>
      </c>
    </row>
    <row r="36" spans="1:11" s="8" customFormat="1" ht="84">
      <c r="A36" s="311"/>
      <c r="B36" s="299" t="s">
        <v>50</v>
      </c>
      <c r="C36" s="126" t="s">
        <v>519</v>
      </c>
      <c r="D36" s="126" t="s">
        <v>328</v>
      </c>
      <c r="E36" s="155">
        <v>1</v>
      </c>
      <c r="F36" s="133" t="s">
        <v>529</v>
      </c>
      <c r="G36" s="32">
        <v>0</v>
      </c>
      <c r="H36" s="147">
        <v>2</v>
      </c>
      <c r="I36" s="147">
        <v>2</v>
      </c>
      <c r="J36" s="153" t="s">
        <v>837</v>
      </c>
      <c r="K36" s="154" t="s">
        <v>792</v>
      </c>
    </row>
    <row r="37" spans="1:11" s="8" customFormat="1" ht="156">
      <c r="A37" s="311"/>
      <c r="B37" s="312"/>
      <c r="C37" s="4" t="s">
        <v>354</v>
      </c>
      <c r="D37" s="4" t="s">
        <v>351</v>
      </c>
      <c r="E37" s="156" t="s">
        <v>631</v>
      </c>
      <c r="F37" s="133" t="s">
        <v>636</v>
      </c>
      <c r="G37" s="23">
        <v>0</v>
      </c>
      <c r="H37" s="148" t="s">
        <v>640</v>
      </c>
      <c r="I37" s="148" t="s">
        <v>741</v>
      </c>
      <c r="J37" s="153" t="s">
        <v>838</v>
      </c>
      <c r="K37" s="125" t="s">
        <v>12</v>
      </c>
    </row>
    <row r="38" spans="1:11" s="8" customFormat="1" ht="132">
      <c r="A38" s="311"/>
      <c r="B38" s="312"/>
      <c r="C38" s="4" t="s">
        <v>372</v>
      </c>
      <c r="D38" s="4" t="s">
        <v>362</v>
      </c>
      <c r="E38" s="156" t="s">
        <v>637</v>
      </c>
      <c r="F38" s="56" t="s">
        <v>743</v>
      </c>
      <c r="G38" s="34" t="s">
        <v>375</v>
      </c>
      <c r="H38" s="148" t="s">
        <v>276</v>
      </c>
      <c r="I38" s="148" t="s">
        <v>742</v>
      </c>
      <c r="J38" s="153" t="s">
        <v>839</v>
      </c>
      <c r="K38" s="125" t="s">
        <v>708</v>
      </c>
    </row>
    <row r="39" spans="1:11" s="8" customFormat="1" ht="60">
      <c r="A39" s="311"/>
      <c r="B39" s="308"/>
      <c r="C39" s="35" t="s">
        <v>384</v>
      </c>
      <c r="D39" s="125" t="s">
        <v>377</v>
      </c>
      <c r="E39" s="165" t="s">
        <v>631</v>
      </c>
      <c r="F39" s="133" t="s">
        <v>529</v>
      </c>
      <c r="G39" s="23">
        <v>0</v>
      </c>
      <c r="H39" s="148" t="s">
        <v>640</v>
      </c>
      <c r="I39" s="148" t="s">
        <v>640</v>
      </c>
      <c r="J39" s="141" t="s">
        <v>744</v>
      </c>
      <c r="K39" s="125"/>
    </row>
    <row r="40" spans="1:11" s="8" customFormat="1" ht="108">
      <c r="A40" s="311"/>
      <c r="B40" s="128" t="s">
        <v>15</v>
      </c>
      <c r="C40" s="126" t="s">
        <v>51</v>
      </c>
      <c r="D40" s="128" t="s">
        <v>16</v>
      </c>
      <c r="E40" s="66" t="s">
        <v>631</v>
      </c>
      <c r="F40" s="125" t="s">
        <v>638</v>
      </c>
      <c r="G40" s="36">
        <v>0</v>
      </c>
      <c r="H40" s="38">
        <v>2</v>
      </c>
      <c r="I40" s="38">
        <v>2</v>
      </c>
      <c r="J40" s="139" t="s">
        <v>638</v>
      </c>
      <c r="K40" s="126" t="s">
        <v>52</v>
      </c>
    </row>
    <row r="41" spans="1:11" s="8" customFormat="1" ht="36">
      <c r="A41" s="311"/>
      <c r="B41" s="295" t="s">
        <v>18</v>
      </c>
      <c r="C41" s="125" t="s">
        <v>42</v>
      </c>
      <c r="D41" s="125" t="s">
        <v>20</v>
      </c>
      <c r="E41" s="66" t="s">
        <v>652</v>
      </c>
      <c r="F41" s="125"/>
      <c r="G41" s="36"/>
      <c r="H41" s="38">
        <v>1</v>
      </c>
      <c r="I41" s="38">
        <v>1</v>
      </c>
      <c r="J41" s="139"/>
      <c r="K41" s="154" t="s">
        <v>52</v>
      </c>
    </row>
    <row r="42" spans="1:11" s="8" customFormat="1" ht="48">
      <c r="A42" s="311"/>
      <c r="B42" s="295"/>
      <c r="C42" s="4" t="s">
        <v>679</v>
      </c>
      <c r="D42" s="4" t="s">
        <v>840</v>
      </c>
      <c r="E42" s="66">
        <v>2</v>
      </c>
      <c r="F42" s="157" t="s">
        <v>841</v>
      </c>
      <c r="G42" s="36">
        <v>0</v>
      </c>
      <c r="H42" s="38">
        <v>2</v>
      </c>
      <c r="I42" s="38">
        <v>2</v>
      </c>
      <c r="J42" s="139" t="s">
        <v>747</v>
      </c>
      <c r="K42" s="126" t="s">
        <v>52</v>
      </c>
    </row>
    <row r="43" spans="1:11" s="8" customFormat="1" ht="36" customHeight="1">
      <c r="A43" s="311"/>
      <c r="B43" s="299" t="s">
        <v>24</v>
      </c>
      <c r="C43" s="162" t="s">
        <v>25</v>
      </c>
      <c r="D43" s="166" t="s">
        <v>26</v>
      </c>
      <c r="E43" s="167" t="s">
        <v>397</v>
      </c>
      <c r="F43" s="166" t="s">
        <v>656</v>
      </c>
      <c r="G43" s="168">
        <v>0</v>
      </c>
      <c r="H43" s="169">
        <v>1</v>
      </c>
      <c r="I43" s="169">
        <v>2</v>
      </c>
      <c r="J43" s="164" t="s">
        <v>656</v>
      </c>
      <c r="K43" s="162" t="s">
        <v>27</v>
      </c>
    </row>
    <row r="44" spans="1:11" s="8" customFormat="1" ht="144">
      <c r="A44" s="311"/>
      <c r="B44" s="312"/>
      <c r="C44" s="126" t="s">
        <v>28</v>
      </c>
      <c r="D44" s="128" t="s">
        <v>29</v>
      </c>
      <c r="E44" s="66">
        <v>53</v>
      </c>
      <c r="F44" s="133" t="s">
        <v>530</v>
      </c>
      <c r="G44" s="36">
        <v>0</v>
      </c>
      <c r="H44" s="38">
        <v>40</v>
      </c>
      <c r="I44" s="155" t="s">
        <v>748</v>
      </c>
      <c r="J44" s="139"/>
      <c r="K44" s="126" t="s">
        <v>27</v>
      </c>
    </row>
    <row r="45" spans="1:11" s="8" customFormat="1" ht="60">
      <c r="A45" s="311"/>
      <c r="B45" s="312"/>
      <c r="C45" s="4" t="s">
        <v>709</v>
      </c>
      <c r="D45" s="4" t="s">
        <v>680</v>
      </c>
      <c r="E45" s="128" t="s">
        <v>398</v>
      </c>
      <c r="F45" s="133"/>
      <c r="G45" s="36">
        <v>0</v>
      </c>
      <c r="H45" s="38">
        <v>80</v>
      </c>
      <c r="I45" s="155">
        <f>(6+13+39+18+2)</f>
        <v>78</v>
      </c>
      <c r="J45" s="152" t="s">
        <v>842</v>
      </c>
      <c r="K45" s="126" t="s">
        <v>27</v>
      </c>
    </row>
    <row r="46" spans="1:11" s="8" customFormat="1" ht="60">
      <c r="A46" s="311"/>
      <c r="B46" s="312"/>
      <c r="C46" s="126" t="s">
        <v>30</v>
      </c>
      <c r="D46" s="128" t="s">
        <v>31</v>
      </c>
      <c r="E46" s="128" t="s">
        <v>639</v>
      </c>
      <c r="F46" s="133" t="s">
        <v>399</v>
      </c>
      <c r="G46" s="36">
        <v>0</v>
      </c>
      <c r="H46" s="38">
        <v>40</v>
      </c>
      <c r="I46" s="154" t="s">
        <v>748</v>
      </c>
      <c r="J46" s="139"/>
      <c r="K46" s="126" t="s">
        <v>27</v>
      </c>
    </row>
    <row r="47" spans="1:11" s="8" customFormat="1" ht="49.5" customHeight="1">
      <c r="A47" s="311"/>
      <c r="B47" s="312"/>
      <c r="C47" s="126" t="s">
        <v>32</v>
      </c>
      <c r="D47" s="128" t="s">
        <v>33</v>
      </c>
      <c r="E47" s="66">
        <v>24</v>
      </c>
      <c r="F47" s="133" t="s">
        <v>403</v>
      </c>
      <c r="G47" s="36">
        <v>0</v>
      </c>
      <c r="H47" s="38">
        <v>24</v>
      </c>
      <c r="I47" s="154" t="s">
        <v>749</v>
      </c>
      <c r="J47" s="139"/>
      <c r="K47" s="126" t="s">
        <v>27</v>
      </c>
    </row>
    <row r="48" spans="1:11" s="8" customFormat="1" ht="63" customHeight="1">
      <c r="A48" s="353" t="s">
        <v>53</v>
      </c>
      <c r="B48" s="126" t="s">
        <v>54</v>
      </c>
      <c r="C48" s="126" t="s">
        <v>55</v>
      </c>
      <c r="D48" s="126" t="s">
        <v>56</v>
      </c>
      <c r="E48" s="155">
        <v>12</v>
      </c>
      <c r="F48" s="127"/>
      <c r="G48" s="38">
        <v>0</v>
      </c>
      <c r="H48" s="38">
        <v>11</v>
      </c>
      <c r="I48" s="38">
        <v>11</v>
      </c>
      <c r="J48" s="139"/>
      <c r="K48" s="153" t="s">
        <v>57</v>
      </c>
    </row>
    <row r="49" spans="1:11" s="8" customFormat="1" ht="75.75" customHeight="1">
      <c r="A49" s="354"/>
      <c r="B49" s="126" t="s">
        <v>58</v>
      </c>
      <c r="C49" s="126" t="s">
        <v>59</v>
      </c>
      <c r="D49" s="126" t="s">
        <v>60</v>
      </c>
      <c r="E49" s="82">
        <v>1</v>
      </c>
      <c r="F49" s="133" t="s">
        <v>654</v>
      </c>
      <c r="G49" s="38">
        <v>0</v>
      </c>
      <c r="H49" s="27">
        <v>1</v>
      </c>
      <c r="I49" s="27">
        <v>0.5</v>
      </c>
      <c r="J49" s="139"/>
      <c r="K49" s="153" t="s">
        <v>57</v>
      </c>
    </row>
    <row r="50" spans="1:11" s="8" customFormat="1" ht="83.25" customHeight="1">
      <c r="A50" s="300"/>
      <c r="B50" s="128" t="s">
        <v>61</v>
      </c>
      <c r="C50" s="128" t="s">
        <v>62</v>
      </c>
      <c r="D50" s="128" t="s">
        <v>63</v>
      </c>
      <c r="E50" s="66">
        <f>468+500</f>
        <v>968</v>
      </c>
      <c r="F50" s="133" t="s">
        <v>653</v>
      </c>
      <c r="G50" s="38">
        <v>0</v>
      </c>
      <c r="H50" s="38">
        <v>802</v>
      </c>
      <c r="I50" s="153" t="s">
        <v>745</v>
      </c>
      <c r="J50" s="139"/>
      <c r="K50" s="153" t="s">
        <v>404</v>
      </c>
    </row>
    <row r="51" spans="1:11" s="8" customFormat="1" ht="93.75" customHeight="1">
      <c r="A51" s="300"/>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95" t="s">
        <v>843</v>
      </c>
      <c r="B52" s="295"/>
      <c r="C52" s="295"/>
      <c r="D52" s="295"/>
      <c r="E52" s="295"/>
      <c r="F52" s="295"/>
      <c r="G52" s="295"/>
      <c r="H52" s="295"/>
      <c r="I52" s="295"/>
      <c r="J52" s="295"/>
      <c r="K52" s="295"/>
    </row>
    <row r="53" spans="1:11" s="24" customFormat="1" ht="23.25" customHeight="1">
      <c r="A53" s="371" t="s">
        <v>210</v>
      </c>
      <c r="B53" s="372"/>
      <c r="C53" s="372"/>
      <c r="D53" s="372"/>
      <c r="E53" s="372"/>
      <c r="F53" s="372"/>
      <c r="G53" s="372"/>
      <c r="H53" s="372"/>
      <c r="I53" s="372"/>
      <c r="J53" s="372"/>
      <c r="K53" s="373"/>
    </row>
    <row r="54" spans="1:11" s="17" customFormat="1" ht="30.75" customHeight="1">
      <c r="A54" s="340" t="s">
        <v>235</v>
      </c>
      <c r="B54" s="340"/>
      <c r="C54" s="340"/>
      <c r="D54" s="340"/>
      <c r="E54" s="340"/>
      <c r="F54" s="340"/>
      <c r="G54" s="340"/>
      <c r="H54" s="340"/>
      <c r="I54" s="340"/>
      <c r="J54" s="340"/>
      <c r="K54" s="340"/>
    </row>
    <row r="55" spans="1:11" s="33" customFormat="1" ht="35.25" customHeight="1">
      <c r="A55" s="46" t="s">
        <v>477</v>
      </c>
      <c r="B55" s="288" t="s">
        <v>479</v>
      </c>
      <c r="C55" s="288" t="s">
        <v>514</v>
      </c>
      <c r="D55" s="288" t="s">
        <v>3</v>
      </c>
      <c r="E55" s="288" t="s">
        <v>528</v>
      </c>
      <c r="F55" s="288"/>
      <c r="G55" s="305" t="s">
        <v>515</v>
      </c>
      <c r="H55" s="306"/>
      <c r="I55" s="306"/>
      <c r="J55" s="307"/>
      <c r="K55" s="288" t="s">
        <v>485</v>
      </c>
    </row>
    <row r="56" spans="1:11" s="33" customFormat="1" ht="36">
      <c r="A56" s="75" t="s">
        <v>478</v>
      </c>
      <c r="B56" s="288"/>
      <c r="C56" s="288"/>
      <c r="D56" s="288"/>
      <c r="E56" s="124" t="s">
        <v>392</v>
      </c>
      <c r="F56" s="124" t="s">
        <v>391</v>
      </c>
      <c r="G56" s="3" t="s">
        <v>516</v>
      </c>
      <c r="H56" s="3" t="s">
        <v>517</v>
      </c>
      <c r="I56" s="3" t="s">
        <v>396</v>
      </c>
      <c r="J56" s="3" t="s">
        <v>391</v>
      </c>
      <c r="K56" s="288"/>
    </row>
    <row r="57" spans="1:13" s="25" customFormat="1" ht="152.25" customHeight="1">
      <c r="A57" s="295" t="s">
        <v>480</v>
      </c>
      <c r="B57" s="295"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95"/>
      <c r="B58" s="295"/>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95"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95"/>
      <c r="B62" s="4" t="s">
        <v>239</v>
      </c>
      <c r="C62" s="4" t="s">
        <v>217</v>
      </c>
      <c r="D62" s="128" t="s">
        <v>212</v>
      </c>
      <c r="E62" s="125" t="s">
        <v>500</v>
      </c>
      <c r="F62" s="125"/>
      <c r="G62" s="19">
        <v>0</v>
      </c>
      <c r="H62" s="27">
        <v>1</v>
      </c>
      <c r="I62" s="139" t="s">
        <v>750</v>
      </c>
      <c r="J62" s="139" t="s">
        <v>751</v>
      </c>
      <c r="K62" s="126" t="s">
        <v>213</v>
      </c>
    </row>
    <row r="63" spans="1:11" s="25" customFormat="1" ht="96.75" customHeight="1">
      <c r="A63" s="295"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95"/>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95"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95"/>
      <c r="B67" s="125" t="s">
        <v>346</v>
      </c>
      <c r="C67" s="125" t="s">
        <v>347</v>
      </c>
      <c r="D67" s="4" t="s">
        <v>348</v>
      </c>
      <c r="E67" s="92"/>
      <c r="F67" s="19" t="s">
        <v>410</v>
      </c>
      <c r="G67" s="19">
        <v>0</v>
      </c>
      <c r="H67" s="19">
        <v>0.5</v>
      </c>
      <c r="I67" s="16">
        <v>0.1</v>
      </c>
      <c r="J67" s="149" t="s">
        <v>753</v>
      </c>
      <c r="K67" s="125" t="s">
        <v>223</v>
      </c>
    </row>
    <row r="68" spans="1:11" s="25" customFormat="1" ht="60">
      <c r="A68" s="297"/>
      <c r="B68" s="295" t="s">
        <v>531</v>
      </c>
      <c r="C68" s="4" t="s">
        <v>532</v>
      </c>
      <c r="D68" s="125" t="s">
        <v>412</v>
      </c>
      <c r="E68" s="23">
        <v>1</v>
      </c>
      <c r="F68" s="23"/>
      <c r="G68" s="19">
        <v>0</v>
      </c>
      <c r="H68" s="23">
        <v>1</v>
      </c>
      <c r="I68" s="23"/>
      <c r="J68" s="149" t="s">
        <v>754</v>
      </c>
      <c r="K68" s="126" t="s">
        <v>411</v>
      </c>
    </row>
    <row r="69" spans="1:11" s="30" customFormat="1" ht="72" customHeight="1">
      <c r="A69" s="297"/>
      <c r="B69" s="323"/>
      <c r="C69" s="4" t="s">
        <v>356</v>
      </c>
      <c r="D69" s="125" t="s">
        <v>345</v>
      </c>
      <c r="E69" s="19">
        <v>1</v>
      </c>
      <c r="F69" s="19"/>
      <c r="G69" s="19">
        <v>0</v>
      </c>
      <c r="H69" s="19">
        <v>1</v>
      </c>
      <c r="I69" s="19">
        <v>1</v>
      </c>
      <c r="J69" s="149" t="s">
        <v>755</v>
      </c>
      <c r="K69" s="125" t="s">
        <v>349</v>
      </c>
    </row>
    <row r="70" spans="1:11" s="25" customFormat="1" ht="72">
      <c r="A70" s="297"/>
      <c r="B70" s="4" t="s">
        <v>224</v>
      </c>
      <c r="C70" s="125" t="s">
        <v>225</v>
      </c>
      <c r="D70" s="125" t="s">
        <v>226</v>
      </c>
      <c r="E70" s="19" t="s">
        <v>407</v>
      </c>
      <c r="F70" s="19"/>
      <c r="G70" s="19">
        <v>0</v>
      </c>
      <c r="H70" s="19">
        <f>9/9</f>
        <v>1</v>
      </c>
      <c r="I70" s="19">
        <v>0.6</v>
      </c>
      <c r="J70" s="149" t="s">
        <v>756</v>
      </c>
      <c r="K70" s="126" t="s">
        <v>227</v>
      </c>
    </row>
    <row r="71" spans="1:11" s="25" customFormat="1" ht="60">
      <c r="A71" s="297"/>
      <c r="B71" s="4" t="s">
        <v>228</v>
      </c>
      <c r="C71" s="125" t="s">
        <v>229</v>
      </c>
      <c r="D71" s="125" t="s">
        <v>395</v>
      </c>
      <c r="E71" s="19" t="s">
        <v>408</v>
      </c>
      <c r="F71" s="19"/>
      <c r="G71" s="19">
        <v>0</v>
      </c>
      <c r="H71" s="19">
        <f>21/21</f>
        <v>1</v>
      </c>
      <c r="I71" s="19">
        <v>0.5</v>
      </c>
      <c r="J71" s="149" t="s">
        <v>757</v>
      </c>
      <c r="K71" s="126" t="s">
        <v>230</v>
      </c>
    </row>
    <row r="72" spans="1:11" s="25" customFormat="1" ht="72">
      <c r="A72" s="297"/>
      <c r="B72" s="4" t="s">
        <v>231</v>
      </c>
      <c r="C72" s="125" t="s">
        <v>232</v>
      </c>
      <c r="D72" s="125" t="s">
        <v>233</v>
      </c>
      <c r="E72" s="19" t="s">
        <v>504</v>
      </c>
      <c r="F72" s="19"/>
      <c r="G72" s="19">
        <v>0</v>
      </c>
      <c r="H72" s="19">
        <f>5/5</f>
        <v>1</v>
      </c>
      <c r="I72" s="19">
        <v>0.3</v>
      </c>
      <c r="J72" s="149" t="s">
        <v>762</v>
      </c>
      <c r="K72" s="126" t="s">
        <v>234</v>
      </c>
    </row>
    <row r="73" spans="1:11" ht="72.75" customHeight="1">
      <c r="A73" s="297"/>
      <c r="B73" s="126" t="s">
        <v>66</v>
      </c>
      <c r="C73" s="128" t="s">
        <v>67</v>
      </c>
      <c r="D73" s="128" t="s">
        <v>68</v>
      </c>
      <c r="E73" s="27">
        <v>0.4</v>
      </c>
      <c r="F73" s="27"/>
      <c r="G73" s="66">
        <v>0</v>
      </c>
      <c r="H73" s="27">
        <v>1</v>
      </c>
      <c r="I73" s="19" t="s">
        <v>763</v>
      </c>
      <c r="J73" s="149" t="s">
        <v>758</v>
      </c>
      <c r="K73" s="126" t="s">
        <v>69</v>
      </c>
    </row>
    <row r="74" spans="1:11" ht="87.75" customHeight="1">
      <c r="A74" s="297"/>
      <c r="B74" s="126" t="s">
        <v>70</v>
      </c>
      <c r="C74" s="128" t="s">
        <v>71</v>
      </c>
      <c r="D74" s="128" t="s">
        <v>72</v>
      </c>
      <c r="E74" s="27">
        <v>1</v>
      </c>
      <c r="F74" s="27"/>
      <c r="G74" s="66">
        <v>0</v>
      </c>
      <c r="H74" s="27">
        <v>1</v>
      </c>
      <c r="I74" s="19" t="s">
        <v>759</v>
      </c>
      <c r="J74" s="149" t="s">
        <v>760</v>
      </c>
      <c r="K74" s="126" t="s">
        <v>69</v>
      </c>
    </row>
    <row r="75" spans="1:11" s="8" customFormat="1" ht="30.75" customHeight="1">
      <c r="A75" s="297" t="s">
        <v>475</v>
      </c>
      <c r="B75" s="309"/>
      <c r="C75" s="309"/>
      <c r="D75" s="309"/>
      <c r="E75" s="309"/>
      <c r="F75" s="309"/>
      <c r="G75" s="309"/>
      <c r="H75" s="309"/>
      <c r="I75" s="309"/>
      <c r="J75" s="309"/>
      <c r="K75" s="309"/>
    </row>
    <row r="76" spans="1:11" ht="23.25" customHeight="1">
      <c r="A76" s="322" t="s">
        <v>73</v>
      </c>
      <c r="B76" s="322"/>
      <c r="C76" s="322"/>
      <c r="D76" s="322"/>
      <c r="E76" s="322"/>
      <c r="F76" s="322"/>
      <c r="G76" s="322"/>
      <c r="H76" s="322"/>
      <c r="I76" s="322"/>
      <c r="J76" s="322"/>
      <c r="K76" s="322"/>
    </row>
    <row r="77" spans="1:212" ht="18.75" customHeight="1">
      <c r="A77" s="295" t="s">
        <v>207</v>
      </c>
      <c r="B77" s="295"/>
      <c r="C77" s="295"/>
      <c r="D77" s="295"/>
      <c r="E77" s="295"/>
      <c r="F77" s="295"/>
      <c r="G77" s="295"/>
      <c r="H77" s="295"/>
      <c r="I77" s="295"/>
      <c r="J77" s="295"/>
      <c r="K77" s="29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95"/>
      <c r="B78" s="295"/>
      <c r="C78" s="295"/>
      <c r="D78" s="295"/>
      <c r="E78" s="295"/>
      <c r="F78" s="295"/>
      <c r="G78" s="295"/>
      <c r="H78" s="295"/>
      <c r="I78" s="295"/>
      <c r="J78" s="295"/>
      <c r="K78" s="295"/>
    </row>
    <row r="79" spans="1:11" s="33" customFormat="1" ht="35.25" customHeight="1">
      <c r="A79" s="46" t="s">
        <v>477</v>
      </c>
      <c r="B79" s="288" t="s">
        <v>479</v>
      </c>
      <c r="C79" s="288" t="s">
        <v>514</v>
      </c>
      <c r="D79" s="288" t="s">
        <v>3</v>
      </c>
      <c r="E79" s="288" t="s">
        <v>528</v>
      </c>
      <c r="F79" s="288"/>
      <c r="G79" s="305" t="s">
        <v>515</v>
      </c>
      <c r="H79" s="306"/>
      <c r="I79" s="306"/>
      <c r="J79" s="307"/>
      <c r="K79" s="288" t="s">
        <v>485</v>
      </c>
    </row>
    <row r="80" spans="1:11" s="33" customFormat="1" ht="36">
      <c r="A80" s="46" t="s">
        <v>478</v>
      </c>
      <c r="B80" s="288"/>
      <c r="C80" s="288"/>
      <c r="D80" s="288"/>
      <c r="E80" s="124" t="s">
        <v>392</v>
      </c>
      <c r="F80" s="124" t="s">
        <v>391</v>
      </c>
      <c r="G80" s="3" t="s">
        <v>516</v>
      </c>
      <c r="H80" s="3" t="s">
        <v>517</v>
      </c>
      <c r="I80" s="3" t="s">
        <v>396</v>
      </c>
      <c r="J80" s="3" t="s">
        <v>391</v>
      </c>
      <c r="K80" s="288"/>
    </row>
    <row r="81" spans="1:212" s="8" customFormat="1" ht="157.5" customHeight="1">
      <c r="A81" s="297"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97"/>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97"/>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97"/>
      <c r="B84" s="64" t="s">
        <v>558</v>
      </c>
      <c r="C84" s="64" t="s">
        <v>559</v>
      </c>
      <c r="D84" s="56" t="s">
        <v>560</v>
      </c>
      <c r="E84" s="56" t="s">
        <v>561</v>
      </c>
      <c r="F84" s="4" t="s">
        <v>562</v>
      </c>
      <c r="G84" s="62">
        <v>0</v>
      </c>
      <c r="H84" s="63">
        <v>1</v>
      </c>
      <c r="I84" s="4"/>
      <c r="J84" s="4"/>
      <c r="K84" s="133" t="s">
        <v>563</v>
      </c>
    </row>
    <row r="85" spans="1:11" s="8" customFormat="1" ht="86.25" customHeight="1">
      <c r="A85" s="297"/>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98" t="s">
        <v>130</v>
      </c>
      <c r="B87" s="298"/>
      <c r="C87" s="298"/>
      <c r="D87" s="298"/>
      <c r="E87" s="298"/>
      <c r="F87" s="298"/>
      <c r="G87" s="298"/>
      <c r="H87" s="298"/>
      <c r="I87" s="298"/>
      <c r="J87" s="298"/>
      <c r="K87" s="298"/>
    </row>
    <row r="88" spans="1:11" ht="46.5" customHeight="1">
      <c r="A88" s="293" t="s">
        <v>520</v>
      </c>
      <c r="B88" s="293"/>
      <c r="C88" s="293"/>
      <c r="D88" s="293"/>
      <c r="E88" s="293"/>
      <c r="F88" s="293"/>
      <c r="G88" s="293"/>
      <c r="H88" s="293"/>
      <c r="I88" s="293"/>
      <c r="J88" s="293"/>
      <c r="K88" s="293"/>
    </row>
    <row r="89" spans="1:11" s="33" customFormat="1" ht="35.25" customHeight="1">
      <c r="A89" s="46" t="s">
        <v>477</v>
      </c>
      <c r="B89" s="288" t="s">
        <v>479</v>
      </c>
      <c r="C89" s="288" t="s">
        <v>514</v>
      </c>
      <c r="D89" s="288" t="s">
        <v>3</v>
      </c>
      <c r="E89" s="288" t="s">
        <v>528</v>
      </c>
      <c r="F89" s="288"/>
      <c r="G89" s="305" t="s">
        <v>515</v>
      </c>
      <c r="H89" s="306"/>
      <c r="I89" s="306"/>
      <c r="J89" s="307"/>
      <c r="K89" s="288" t="s">
        <v>485</v>
      </c>
    </row>
    <row r="90" spans="1:11" s="33" customFormat="1" ht="36">
      <c r="A90" s="75" t="s">
        <v>478</v>
      </c>
      <c r="B90" s="288"/>
      <c r="C90" s="288"/>
      <c r="D90" s="288"/>
      <c r="E90" s="124" t="s">
        <v>392</v>
      </c>
      <c r="F90" s="124" t="s">
        <v>391</v>
      </c>
      <c r="G90" s="3" t="s">
        <v>516</v>
      </c>
      <c r="H90" s="3" t="s">
        <v>517</v>
      </c>
      <c r="I90" s="3" t="s">
        <v>396</v>
      </c>
      <c r="J90" s="3" t="s">
        <v>391</v>
      </c>
      <c r="K90" s="288"/>
    </row>
    <row r="91" spans="1:11" ht="72">
      <c r="A91" s="294" t="s">
        <v>481</v>
      </c>
      <c r="B91" s="296" t="s">
        <v>132</v>
      </c>
      <c r="C91" s="51" t="s">
        <v>133</v>
      </c>
      <c r="D91" s="51" t="s">
        <v>414</v>
      </c>
      <c r="E91" s="16">
        <v>1</v>
      </c>
      <c r="F91" s="51" t="s">
        <v>665</v>
      </c>
      <c r="G91" s="22">
        <v>0</v>
      </c>
      <c r="H91" s="16">
        <v>1</v>
      </c>
      <c r="I91" s="93"/>
      <c r="J91" s="93"/>
      <c r="K91" s="51" t="s">
        <v>131</v>
      </c>
    </row>
    <row r="92" spans="1:11" ht="36">
      <c r="A92" s="294"/>
      <c r="B92" s="296"/>
      <c r="C92" s="51" t="s">
        <v>685</v>
      </c>
      <c r="D92" s="51" t="s">
        <v>664</v>
      </c>
      <c r="E92" s="16" t="s">
        <v>398</v>
      </c>
      <c r="F92" s="51"/>
      <c r="G92" s="22">
        <v>0</v>
      </c>
      <c r="H92" s="16">
        <v>1</v>
      </c>
      <c r="I92" s="93"/>
      <c r="J92" s="93"/>
      <c r="K92" s="51"/>
    </row>
    <row r="93" spans="1:11" ht="60">
      <c r="A93" s="294"/>
      <c r="B93" s="296"/>
      <c r="C93" s="21" t="s">
        <v>134</v>
      </c>
      <c r="D93" s="21" t="s">
        <v>135</v>
      </c>
      <c r="E93" s="131" t="s">
        <v>413</v>
      </c>
      <c r="F93" s="4" t="s">
        <v>533</v>
      </c>
      <c r="G93" s="22">
        <v>0</v>
      </c>
      <c r="H93" s="16">
        <v>1</v>
      </c>
      <c r="I93" s="51"/>
      <c r="J93" s="51"/>
      <c r="K93" s="51" t="s">
        <v>131</v>
      </c>
    </row>
    <row r="94" spans="1:11" ht="79.5" customHeight="1">
      <c r="A94" s="294"/>
      <c r="B94" s="51" t="s">
        <v>136</v>
      </c>
      <c r="C94" s="125" t="s">
        <v>137</v>
      </c>
      <c r="D94" s="125" t="s">
        <v>138</v>
      </c>
      <c r="E94" s="131" t="s">
        <v>417</v>
      </c>
      <c r="F94" s="4" t="s">
        <v>712</v>
      </c>
      <c r="G94" s="23">
        <v>0</v>
      </c>
      <c r="H94" s="19">
        <v>1</v>
      </c>
      <c r="I94" s="51"/>
      <c r="J94" s="51"/>
      <c r="K94" s="51" t="s">
        <v>131</v>
      </c>
    </row>
    <row r="95" spans="1:11" ht="84">
      <c r="A95" s="296"/>
      <c r="B95" s="51" t="s">
        <v>209</v>
      </c>
      <c r="C95" s="125" t="s">
        <v>521</v>
      </c>
      <c r="D95" s="125" t="s">
        <v>139</v>
      </c>
      <c r="E95" s="131" t="s">
        <v>711</v>
      </c>
      <c r="F95" s="4" t="s">
        <v>415</v>
      </c>
      <c r="G95" s="23">
        <v>0</v>
      </c>
      <c r="H95" s="19">
        <v>1</v>
      </c>
      <c r="I95" s="51"/>
      <c r="J95" s="51"/>
      <c r="K95" s="51" t="s">
        <v>131</v>
      </c>
    </row>
    <row r="96" spans="1:11" ht="48">
      <c r="A96" s="296"/>
      <c r="B96" s="51" t="s">
        <v>140</v>
      </c>
      <c r="C96" s="125" t="s">
        <v>141</v>
      </c>
      <c r="D96" s="125" t="s">
        <v>142</v>
      </c>
      <c r="E96" s="131" t="s">
        <v>418</v>
      </c>
      <c r="F96" s="4" t="s">
        <v>416</v>
      </c>
      <c r="G96" s="23">
        <v>0</v>
      </c>
      <c r="H96" s="16">
        <v>1</v>
      </c>
      <c r="I96" s="51"/>
      <c r="J96" s="51"/>
      <c r="K96" s="51" t="s">
        <v>131</v>
      </c>
    </row>
    <row r="97" spans="1:11" ht="78" customHeight="1">
      <c r="A97" s="296"/>
      <c r="B97" s="51" t="s">
        <v>143</v>
      </c>
      <c r="C97" s="125" t="s">
        <v>144</v>
      </c>
      <c r="D97" s="125" t="s">
        <v>145</v>
      </c>
      <c r="E97" s="19">
        <v>0.9</v>
      </c>
      <c r="F97" s="4" t="s">
        <v>713</v>
      </c>
      <c r="G97" s="23">
        <v>0</v>
      </c>
      <c r="H97" s="16">
        <v>1</v>
      </c>
      <c r="I97" s="16"/>
      <c r="J97" s="16"/>
      <c r="K97" s="51" t="s">
        <v>131</v>
      </c>
    </row>
    <row r="98" spans="1:11" ht="54.75" customHeight="1">
      <c r="A98" s="327"/>
      <c r="B98" s="125" t="s">
        <v>339</v>
      </c>
      <c r="C98" s="125" t="s">
        <v>358</v>
      </c>
      <c r="D98" s="125" t="s">
        <v>340</v>
      </c>
      <c r="E98" s="131">
        <v>1</v>
      </c>
      <c r="F98" s="4"/>
      <c r="G98" s="23">
        <v>0</v>
      </c>
      <c r="H98" s="23">
        <v>1</v>
      </c>
      <c r="I98" s="23"/>
      <c r="J98" s="23"/>
      <c r="K98" s="51" t="s">
        <v>338</v>
      </c>
    </row>
    <row r="99" spans="1:11" ht="36">
      <c r="A99" s="294" t="s">
        <v>146</v>
      </c>
      <c r="B99" s="28" t="s">
        <v>66</v>
      </c>
      <c r="C99" s="128" t="s">
        <v>67</v>
      </c>
      <c r="D99" s="128" t="s">
        <v>68</v>
      </c>
      <c r="E99" s="27">
        <v>0.8</v>
      </c>
      <c r="F99" s="4"/>
      <c r="G99" s="23">
        <v>0</v>
      </c>
      <c r="H99" s="9">
        <v>1</v>
      </c>
      <c r="I99" s="9"/>
      <c r="J99" s="9"/>
      <c r="K99" s="28" t="s">
        <v>69</v>
      </c>
    </row>
    <row r="100" spans="1:11" ht="61.5" customHeight="1">
      <c r="A100" s="295"/>
      <c r="B100" s="28" t="s">
        <v>70</v>
      </c>
      <c r="C100" s="128" t="s">
        <v>71</v>
      </c>
      <c r="D100" s="128" t="s">
        <v>72</v>
      </c>
      <c r="E100" s="27">
        <v>1</v>
      </c>
      <c r="F100" s="4" t="s">
        <v>420</v>
      </c>
      <c r="G100" s="23">
        <v>0</v>
      </c>
      <c r="H100" s="9">
        <v>1</v>
      </c>
      <c r="I100" s="9"/>
      <c r="J100" s="9"/>
      <c r="K100" s="28" t="s">
        <v>69</v>
      </c>
    </row>
    <row r="101" spans="1:11" s="17" customFormat="1" ht="24" customHeight="1">
      <c r="A101" s="325" t="s">
        <v>371</v>
      </c>
      <c r="B101" s="325"/>
      <c r="C101" s="325"/>
      <c r="D101" s="325"/>
      <c r="E101" s="325"/>
      <c r="F101" s="325"/>
      <c r="G101" s="325"/>
      <c r="H101" s="325"/>
      <c r="I101" s="325"/>
      <c r="J101" s="325"/>
      <c r="K101" s="325"/>
    </row>
    <row r="102" spans="1:11" s="17" customFormat="1" ht="36" customHeight="1">
      <c r="A102" s="326" t="s">
        <v>534</v>
      </c>
      <c r="B102" s="326"/>
      <c r="C102" s="326"/>
      <c r="D102" s="326"/>
      <c r="E102" s="326"/>
      <c r="F102" s="326"/>
      <c r="G102" s="326"/>
      <c r="H102" s="326"/>
      <c r="I102" s="326"/>
      <c r="J102" s="326"/>
      <c r="K102" s="326"/>
    </row>
    <row r="103" spans="1:11" s="33" customFormat="1" ht="35.25" customHeight="1">
      <c r="A103" s="46" t="s">
        <v>477</v>
      </c>
      <c r="B103" s="288" t="s">
        <v>479</v>
      </c>
      <c r="C103" s="288" t="s">
        <v>514</v>
      </c>
      <c r="D103" s="288" t="s">
        <v>3</v>
      </c>
      <c r="E103" s="288" t="s">
        <v>528</v>
      </c>
      <c r="F103" s="288"/>
      <c r="G103" s="305" t="s">
        <v>515</v>
      </c>
      <c r="H103" s="306"/>
      <c r="I103" s="306"/>
      <c r="J103" s="307"/>
      <c r="K103" s="288" t="s">
        <v>485</v>
      </c>
    </row>
    <row r="104" spans="1:11" s="33" customFormat="1" ht="36">
      <c r="A104" s="46" t="s">
        <v>478</v>
      </c>
      <c r="B104" s="288"/>
      <c r="C104" s="288"/>
      <c r="D104" s="288"/>
      <c r="E104" s="124" t="s">
        <v>392</v>
      </c>
      <c r="F104" s="124" t="s">
        <v>391</v>
      </c>
      <c r="G104" s="3" t="s">
        <v>516</v>
      </c>
      <c r="H104" s="3" t="s">
        <v>517</v>
      </c>
      <c r="I104" s="3" t="s">
        <v>396</v>
      </c>
      <c r="J104" s="3" t="s">
        <v>391</v>
      </c>
      <c r="K104" s="288"/>
    </row>
    <row r="105" spans="1:11" s="15" customFormat="1" ht="276" customHeight="1">
      <c r="A105" s="295" t="s">
        <v>482</v>
      </c>
      <c r="B105" s="313" t="s">
        <v>363</v>
      </c>
      <c r="C105" s="347" t="s">
        <v>364</v>
      </c>
      <c r="D105" s="128" t="s">
        <v>365</v>
      </c>
      <c r="E105" s="128">
        <v>20</v>
      </c>
      <c r="F105" s="128" t="s">
        <v>686</v>
      </c>
      <c r="G105" s="66">
        <v>8</v>
      </c>
      <c r="H105" s="143" t="s">
        <v>687</v>
      </c>
      <c r="I105" s="142" t="s">
        <v>764</v>
      </c>
      <c r="J105" s="143" t="s">
        <v>765</v>
      </c>
      <c r="K105" s="128" t="s">
        <v>366</v>
      </c>
    </row>
    <row r="106" spans="1:11" s="15" customFormat="1" ht="163.5" customHeight="1">
      <c r="A106" s="313"/>
      <c r="B106" s="313"/>
      <c r="C106" s="347"/>
      <c r="D106" s="128" t="s">
        <v>472</v>
      </c>
      <c r="E106" s="128">
        <v>8</v>
      </c>
      <c r="F106" s="128" t="s">
        <v>688</v>
      </c>
      <c r="G106" s="66">
        <v>6</v>
      </c>
      <c r="H106" s="143" t="s">
        <v>687</v>
      </c>
      <c r="I106" s="143" t="s">
        <v>766</v>
      </c>
      <c r="J106" s="143" t="s">
        <v>767</v>
      </c>
      <c r="K106" s="128" t="s">
        <v>366</v>
      </c>
    </row>
    <row r="107" spans="1:11" s="15" customFormat="1" ht="71.25" customHeight="1">
      <c r="A107" s="313"/>
      <c r="B107" s="313"/>
      <c r="C107" s="347"/>
      <c r="D107" s="128" t="s">
        <v>367</v>
      </c>
      <c r="E107" s="128">
        <v>0</v>
      </c>
      <c r="F107" s="128" t="s">
        <v>689</v>
      </c>
      <c r="G107" s="66">
        <v>0</v>
      </c>
      <c r="H107" s="143" t="s">
        <v>687</v>
      </c>
      <c r="I107" s="143" t="s">
        <v>768</v>
      </c>
      <c r="J107" s="143" t="s">
        <v>769</v>
      </c>
      <c r="K107" s="128" t="s">
        <v>366</v>
      </c>
    </row>
    <row r="108" spans="1:11" s="15" customFormat="1" ht="149.25" customHeight="1">
      <c r="A108" s="313"/>
      <c r="B108" s="313"/>
      <c r="C108" s="347"/>
      <c r="D108" s="128" t="s">
        <v>368</v>
      </c>
      <c r="E108" s="128" t="s">
        <v>423</v>
      </c>
      <c r="F108" s="128" t="s">
        <v>690</v>
      </c>
      <c r="G108" s="66">
        <v>0</v>
      </c>
      <c r="H108" s="143" t="s">
        <v>687</v>
      </c>
      <c r="I108" s="143" t="s">
        <v>770</v>
      </c>
      <c r="J108" s="143" t="s">
        <v>771</v>
      </c>
      <c r="K108" s="128" t="s">
        <v>366</v>
      </c>
    </row>
    <row r="109" spans="1:11" s="15" customFormat="1" ht="126.75" customHeight="1">
      <c r="A109" s="313"/>
      <c r="B109" s="313"/>
      <c r="C109" s="128" t="s">
        <v>369</v>
      </c>
      <c r="D109" s="128" t="s">
        <v>370</v>
      </c>
      <c r="E109" s="128" t="s">
        <v>424</v>
      </c>
      <c r="F109" s="128" t="s">
        <v>691</v>
      </c>
      <c r="G109" s="66">
        <v>65</v>
      </c>
      <c r="H109" s="27">
        <v>1</v>
      </c>
      <c r="I109" s="143" t="s">
        <v>772</v>
      </c>
      <c r="J109" s="143" t="s">
        <v>773</v>
      </c>
      <c r="K109" s="128" t="s">
        <v>366</v>
      </c>
    </row>
    <row r="110" spans="1:11" ht="63" customHeight="1">
      <c r="A110" s="313"/>
      <c r="B110" s="128" t="s">
        <v>66</v>
      </c>
      <c r="C110" s="128" t="s">
        <v>67</v>
      </c>
      <c r="D110" s="128" t="s">
        <v>68</v>
      </c>
      <c r="E110" s="42">
        <v>1</v>
      </c>
      <c r="F110" s="128" t="s">
        <v>692</v>
      </c>
      <c r="G110" s="27">
        <v>0.4</v>
      </c>
      <c r="H110" s="27">
        <v>1</v>
      </c>
      <c r="I110" s="82" t="s">
        <v>774</v>
      </c>
      <c r="J110" s="143" t="s">
        <v>775</v>
      </c>
      <c r="K110" s="128" t="s">
        <v>471</v>
      </c>
    </row>
    <row r="111" spans="1:11" ht="119.25" customHeight="1">
      <c r="A111" s="313"/>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328" t="s">
        <v>272</v>
      </c>
      <c r="B113" s="328"/>
      <c r="C113" s="328"/>
      <c r="D113" s="328"/>
      <c r="E113" s="328"/>
      <c r="F113" s="328"/>
      <c r="G113" s="328"/>
      <c r="H113" s="328"/>
      <c r="I113" s="328"/>
      <c r="J113" s="328"/>
      <c r="K113" s="328"/>
    </row>
    <row r="114" spans="1:11" s="17" customFormat="1" ht="32.25" customHeight="1">
      <c r="A114" s="338" t="s">
        <v>293</v>
      </c>
      <c r="B114" s="338"/>
      <c r="C114" s="338"/>
      <c r="D114" s="338"/>
      <c r="E114" s="338"/>
      <c r="F114" s="338"/>
      <c r="G114" s="338"/>
      <c r="H114" s="338"/>
      <c r="I114" s="338"/>
      <c r="J114" s="338"/>
      <c r="K114" s="338"/>
    </row>
    <row r="115" spans="1:11" s="33" customFormat="1" ht="35.25" customHeight="1">
      <c r="A115" s="46" t="s">
        <v>477</v>
      </c>
      <c r="B115" s="288" t="s">
        <v>479</v>
      </c>
      <c r="C115" s="288" t="s">
        <v>514</v>
      </c>
      <c r="D115" s="288" t="s">
        <v>3</v>
      </c>
      <c r="E115" s="288" t="s">
        <v>528</v>
      </c>
      <c r="F115" s="288"/>
      <c r="G115" s="305" t="s">
        <v>515</v>
      </c>
      <c r="H115" s="306"/>
      <c r="I115" s="306"/>
      <c r="J115" s="307"/>
      <c r="K115" s="288" t="s">
        <v>485</v>
      </c>
    </row>
    <row r="116" spans="1:11" s="33" customFormat="1" ht="36">
      <c r="A116" s="46" t="s">
        <v>478</v>
      </c>
      <c r="B116" s="288"/>
      <c r="C116" s="288"/>
      <c r="D116" s="288"/>
      <c r="E116" s="124" t="s">
        <v>392</v>
      </c>
      <c r="F116" s="124" t="s">
        <v>391</v>
      </c>
      <c r="G116" s="3" t="s">
        <v>516</v>
      </c>
      <c r="H116" s="3" t="s">
        <v>517</v>
      </c>
      <c r="I116" s="3" t="s">
        <v>396</v>
      </c>
      <c r="J116" s="3" t="s">
        <v>391</v>
      </c>
      <c r="K116" s="288"/>
    </row>
    <row r="117" spans="1:11" s="14" customFormat="1" ht="88.5" customHeight="1">
      <c r="A117" s="313" t="s">
        <v>432</v>
      </c>
      <c r="B117" s="313" t="s">
        <v>597</v>
      </c>
      <c r="C117" s="313" t="s">
        <v>357</v>
      </c>
      <c r="D117" s="128" t="s">
        <v>596</v>
      </c>
      <c r="E117" s="87" t="s">
        <v>610</v>
      </c>
      <c r="F117" s="128" t="s">
        <v>625</v>
      </c>
      <c r="G117" s="88">
        <v>0</v>
      </c>
      <c r="H117" s="89">
        <v>6547040539</v>
      </c>
      <c r="I117" s="89"/>
      <c r="J117" s="89"/>
      <c r="K117" s="128" t="s">
        <v>611</v>
      </c>
    </row>
    <row r="118" spans="1:11" s="14" customFormat="1" ht="108">
      <c r="A118" s="313"/>
      <c r="B118" s="313"/>
      <c r="C118" s="313"/>
      <c r="D118" s="128" t="s">
        <v>476</v>
      </c>
      <c r="E118" s="27" t="s">
        <v>612</v>
      </c>
      <c r="F118" s="128" t="s">
        <v>694</v>
      </c>
      <c r="G118" s="66">
        <v>0</v>
      </c>
      <c r="H118" s="27">
        <v>0.5</v>
      </c>
      <c r="I118" s="90"/>
      <c r="J118" s="90"/>
      <c r="K118" s="128" t="s">
        <v>486</v>
      </c>
    </row>
    <row r="119" spans="1:11" s="14" customFormat="1" ht="72">
      <c r="A119" s="313"/>
      <c r="B119" s="313"/>
      <c r="C119" s="313"/>
      <c r="D119" s="128" t="s">
        <v>484</v>
      </c>
      <c r="E119" s="27" t="s">
        <v>613</v>
      </c>
      <c r="F119" s="128" t="s">
        <v>614</v>
      </c>
      <c r="G119" s="66">
        <v>0</v>
      </c>
      <c r="H119" s="27">
        <v>0.8</v>
      </c>
      <c r="I119" s="90"/>
      <c r="J119" s="90"/>
      <c r="K119" s="128" t="s">
        <v>486</v>
      </c>
    </row>
    <row r="120" spans="1:11" s="14" customFormat="1" ht="69.75" customHeight="1">
      <c r="A120" s="324"/>
      <c r="B120" s="128" t="s">
        <v>273</v>
      </c>
      <c r="C120" s="128" t="s">
        <v>274</v>
      </c>
      <c r="D120" s="128" t="s">
        <v>275</v>
      </c>
      <c r="E120" s="27">
        <v>1</v>
      </c>
      <c r="F120" s="125" t="s">
        <v>624</v>
      </c>
      <c r="G120" s="27">
        <v>0.7</v>
      </c>
      <c r="H120" s="66" t="s">
        <v>276</v>
      </c>
      <c r="I120" s="91"/>
      <c r="J120" s="91"/>
      <c r="K120" s="128" t="s">
        <v>361</v>
      </c>
    </row>
    <row r="121" spans="1:11" s="14" customFormat="1" ht="113.25" customHeight="1">
      <c r="A121" s="324"/>
      <c r="B121" s="128" t="s">
        <v>277</v>
      </c>
      <c r="C121" s="128" t="s">
        <v>278</v>
      </c>
      <c r="D121" s="128" t="s">
        <v>430</v>
      </c>
      <c r="E121" s="27">
        <v>0.9</v>
      </c>
      <c r="F121" s="125" t="s">
        <v>695</v>
      </c>
      <c r="G121" s="27">
        <v>0.9</v>
      </c>
      <c r="H121" s="27">
        <v>1</v>
      </c>
      <c r="I121" s="128"/>
      <c r="J121" s="128"/>
      <c r="K121" s="128" t="s">
        <v>487</v>
      </c>
    </row>
    <row r="122" spans="1:11" s="14" customFormat="1" ht="104.25" customHeight="1">
      <c r="A122" s="324"/>
      <c r="B122" s="128" t="s">
        <v>279</v>
      </c>
      <c r="C122" s="128" t="s">
        <v>280</v>
      </c>
      <c r="D122" s="128" t="s">
        <v>281</v>
      </c>
      <c r="E122" s="88" t="s">
        <v>425</v>
      </c>
      <c r="F122" s="125" t="s">
        <v>426</v>
      </c>
      <c r="G122" s="66">
        <v>0</v>
      </c>
      <c r="H122" s="27">
        <v>1</v>
      </c>
      <c r="I122" s="88"/>
      <c r="J122" s="88"/>
      <c r="K122" s="128" t="s">
        <v>488</v>
      </c>
    </row>
    <row r="123" spans="1:11" s="14" customFormat="1" ht="90" customHeight="1">
      <c r="A123" s="324"/>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24"/>
      <c r="B124" s="26" t="s">
        <v>285</v>
      </c>
      <c r="C124" s="128" t="s">
        <v>286</v>
      </c>
      <c r="D124" s="128" t="s">
        <v>287</v>
      </c>
      <c r="E124" s="128" t="s">
        <v>616</v>
      </c>
      <c r="F124" s="125" t="s">
        <v>535</v>
      </c>
      <c r="G124" s="66">
        <v>0.5</v>
      </c>
      <c r="H124" s="27">
        <v>1</v>
      </c>
      <c r="I124" s="128"/>
      <c r="J124" s="128"/>
      <c r="K124" s="128" t="s">
        <v>489</v>
      </c>
    </row>
    <row r="125" spans="1:11" s="14" customFormat="1" ht="96">
      <c r="A125" s="324"/>
      <c r="B125" s="313" t="s">
        <v>288</v>
      </c>
      <c r="C125" s="128" t="s">
        <v>289</v>
      </c>
      <c r="D125" s="128" t="s">
        <v>290</v>
      </c>
      <c r="E125" s="128">
        <v>0</v>
      </c>
      <c r="F125" s="128" t="s">
        <v>490</v>
      </c>
      <c r="G125" s="66">
        <v>0</v>
      </c>
      <c r="H125" s="66" t="s">
        <v>276</v>
      </c>
      <c r="I125" s="128"/>
      <c r="J125" s="128"/>
      <c r="K125" s="128" t="s">
        <v>491</v>
      </c>
    </row>
    <row r="126" spans="1:11" s="14" customFormat="1" ht="48">
      <c r="A126" s="324"/>
      <c r="B126" s="313"/>
      <c r="C126" s="128" t="s">
        <v>291</v>
      </c>
      <c r="D126" s="128" t="s">
        <v>292</v>
      </c>
      <c r="E126" s="128">
        <v>0</v>
      </c>
      <c r="F126" s="128" t="s">
        <v>431</v>
      </c>
      <c r="G126" s="66">
        <v>0</v>
      </c>
      <c r="H126" s="66" t="s">
        <v>276</v>
      </c>
      <c r="I126" s="94"/>
      <c r="J126" s="94"/>
      <c r="K126" s="128" t="s">
        <v>361</v>
      </c>
    </row>
    <row r="127" spans="1:11" s="14" customFormat="1" ht="353.25" customHeight="1">
      <c r="A127" s="324"/>
      <c r="B127" s="128" t="s">
        <v>359</v>
      </c>
      <c r="C127" s="128" t="s">
        <v>428</v>
      </c>
      <c r="D127" s="128" t="s">
        <v>598</v>
      </c>
      <c r="E127" s="126" t="s">
        <v>706</v>
      </c>
      <c r="F127" s="126" t="s">
        <v>666</v>
      </c>
      <c r="G127" s="66">
        <v>0</v>
      </c>
      <c r="H127" s="66" t="s">
        <v>429</v>
      </c>
      <c r="I127" s="128"/>
      <c r="J127" s="128"/>
      <c r="K127" s="128" t="s">
        <v>360</v>
      </c>
    </row>
    <row r="128" spans="1:11" ht="48" customHeight="1">
      <c r="A128" s="324"/>
      <c r="B128" s="128" t="s">
        <v>66</v>
      </c>
      <c r="C128" s="128" t="s">
        <v>67</v>
      </c>
      <c r="D128" s="128" t="s">
        <v>68</v>
      </c>
      <c r="E128" s="42">
        <v>0.7</v>
      </c>
      <c r="F128" s="128" t="s">
        <v>594</v>
      </c>
      <c r="G128" s="66">
        <v>0</v>
      </c>
      <c r="H128" s="27">
        <v>0.7</v>
      </c>
      <c r="I128" s="128"/>
      <c r="J128" s="128"/>
      <c r="K128" s="128" t="s">
        <v>69</v>
      </c>
    </row>
    <row r="129" spans="1:11" ht="57" customHeight="1">
      <c r="A129" s="324"/>
      <c r="B129" s="128" t="s">
        <v>70</v>
      </c>
      <c r="C129" s="128" t="s">
        <v>71</v>
      </c>
      <c r="D129" s="128" t="s">
        <v>72</v>
      </c>
      <c r="E129" s="42">
        <v>1</v>
      </c>
      <c r="F129" s="128" t="s">
        <v>595</v>
      </c>
      <c r="G129" s="66">
        <v>0</v>
      </c>
      <c r="H129" s="27">
        <v>1</v>
      </c>
      <c r="I129" s="128"/>
      <c r="J129" s="128"/>
      <c r="K129" s="128" t="s">
        <v>69</v>
      </c>
    </row>
    <row r="130" spans="1:11" s="8" customFormat="1" ht="36" customHeight="1">
      <c r="A130" s="335" t="s">
        <v>483</v>
      </c>
      <c r="B130" s="336"/>
      <c r="C130" s="336"/>
      <c r="D130" s="336"/>
      <c r="E130" s="336"/>
      <c r="F130" s="336"/>
      <c r="G130" s="336"/>
      <c r="H130" s="336"/>
      <c r="I130" s="336"/>
      <c r="J130" s="336"/>
      <c r="K130" s="336"/>
    </row>
    <row r="131" spans="1:11" s="176" customFormat="1" ht="25.5" customHeight="1">
      <c r="A131" s="365" t="s">
        <v>294</v>
      </c>
      <c r="B131" s="365"/>
      <c r="C131" s="365"/>
      <c r="D131" s="365"/>
      <c r="E131" s="365"/>
      <c r="F131" s="365"/>
      <c r="G131" s="365"/>
      <c r="H131" s="365"/>
      <c r="I131" s="365"/>
      <c r="J131" s="365"/>
      <c r="K131" s="365"/>
    </row>
    <row r="132" spans="1:11" s="176" customFormat="1" ht="48.75" customHeight="1">
      <c r="A132" s="366" t="s">
        <v>522</v>
      </c>
      <c r="B132" s="366"/>
      <c r="C132" s="366"/>
      <c r="D132" s="366"/>
      <c r="E132" s="366"/>
      <c r="F132" s="366"/>
      <c r="G132" s="366"/>
      <c r="H132" s="366"/>
      <c r="I132" s="366"/>
      <c r="J132" s="366"/>
      <c r="K132" s="366"/>
    </row>
    <row r="133" spans="1:11" s="178" customFormat="1" ht="35.25" customHeight="1">
      <c r="A133" s="177" t="s">
        <v>477</v>
      </c>
      <c r="B133" s="367" t="s">
        <v>479</v>
      </c>
      <c r="C133" s="367" t="s">
        <v>514</v>
      </c>
      <c r="D133" s="367" t="s">
        <v>3</v>
      </c>
      <c r="E133" s="367" t="s">
        <v>528</v>
      </c>
      <c r="F133" s="367"/>
      <c r="G133" s="368" t="s">
        <v>515</v>
      </c>
      <c r="H133" s="369"/>
      <c r="I133" s="369"/>
      <c r="J133" s="370"/>
      <c r="K133" s="367" t="s">
        <v>394</v>
      </c>
    </row>
    <row r="134" spans="1:11" s="178" customFormat="1" ht="36">
      <c r="A134" s="177" t="s">
        <v>478</v>
      </c>
      <c r="B134" s="367"/>
      <c r="C134" s="367"/>
      <c r="D134" s="367"/>
      <c r="E134" s="179" t="s">
        <v>392</v>
      </c>
      <c r="F134" s="179" t="s">
        <v>391</v>
      </c>
      <c r="G134" s="180" t="s">
        <v>516</v>
      </c>
      <c r="H134" s="180" t="s">
        <v>517</v>
      </c>
      <c r="I134" s="180" t="s">
        <v>396</v>
      </c>
      <c r="J134" s="180" t="s">
        <v>391</v>
      </c>
      <c r="K134" s="367"/>
    </row>
    <row r="135" spans="1:11" s="176" customFormat="1" ht="228.75" customHeight="1">
      <c r="A135" s="356" t="s">
        <v>84</v>
      </c>
      <c r="B135" s="360" t="s">
        <v>295</v>
      </c>
      <c r="C135" s="360" t="s">
        <v>385</v>
      </c>
      <c r="D135" s="360" t="s">
        <v>599</v>
      </c>
      <c r="E135" s="360" t="s">
        <v>435</v>
      </c>
      <c r="F135" s="181" t="s">
        <v>601</v>
      </c>
      <c r="G135" s="363">
        <v>0</v>
      </c>
      <c r="H135" s="358">
        <v>1</v>
      </c>
      <c r="I135" s="359"/>
      <c r="J135" s="182"/>
      <c r="K135" s="360" t="s">
        <v>600</v>
      </c>
    </row>
    <row r="136" spans="1:11" s="176" customFormat="1" ht="193.5" customHeight="1">
      <c r="A136" s="356"/>
      <c r="B136" s="360"/>
      <c r="C136" s="360"/>
      <c r="D136" s="360"/>
      <c r="E136" s="360"/>
      <c r="F136" s="183" t="s">
        <v>602</v>
      </c>
      <c r="G136" s="363"/>
      <c r="H136" s="358"/>
      <c r="I136" s="359"/>
      <c r="J136" s="182"/>
      <c r="K136" s="360"/>
    </row>
    <row r="137" spans="1:11" s="176" customFormat="1" ht="60">
      <c r="A137" s="357"/>
      <c r="B137" s="364" t="s">
        <v>296</v>
      </c>
      <c r="C137" s="181" t="s">
        <v>523</v>
      </c>
      <c r="D137" s="184" t="s">
        <v>297</v>
      </c>
      <c r="E137" s="184" t="s">
        <v>436</v>
      </c>
      <c r="F137" s="181" t="s">
        <v>603</v>
      </c>
      <c r="G137" s="185">
        <v>0</v>
      </c>
      <c r="H137" s="186">
        <v>1</v>
      </c>
      <c r="I137" s="184"/>
      <c r="J137" s="184"/>
      <c r="K137" s="184" t="s">
        <v>298</v>
      </c>
    </row>
    <row r="138" spans="1:11" s="176" customFormat="1" ht="119.25" customHeight="1">
      <c r="A138" s="357"/>
      <c r="B138" s="364"/>
      <c r="C138" s="181" t="s">
        <v>386</v>
      </c>
      <c r="D138" s="184" t="s">
        <v>390</v>
      </c>
      <c r="E138" s="184" t="s">
        <v>524</v>
      </c>
      <c r="F138" s="181" t="s">
        <v>525</v>
      </c>
      <c r="G138" s="185">
        <v>0</v>
      </c>
      <c r="H138" s="186">
        <v>1</v>
      </c>
      <c r="I138" s="184"/>
      <c r="J138" s="184"/>
      <c r="K138" s="184" t="s">
        <v>299</v>
      </c>
    </row>
    <row r="139" spans="1:11" s="176" customFormat="1" ht="185.25" customHeight="1">
      <c r="A139" s="357"/>
      <c r="B139" s="361" t="s">
        <v>300</v>
      </c>
      <c r="C139" s="361" t="s">
        <v>387</v>
      </c>
      <c r="D139" s="361" t="s">
        <v>301</v>
      </c>
      <c r="E139" s="361" t="s">
        <v>604</v>
      </c>
      <c r="F139" s="181" t="s">
        <v>696</v>
      </c>
      <c r="G139" s="361">
        <v>0</v>
      </c>
      <c r="H139" s="361">
        <v>1</v>
      </c>
      <c r="I139" s="361"/>
      <c r="J139" s="181"/>
      <c r="K139" s="361" t="s">
        <v>302</v>
      </c>
    </row>
    <row r="140" spans="1:11" s="176" customFormat="1" ht="260.25" customHeight="1">
      <c r="A140" s="357"/>
      <c r="B140" s="362"/>
      <c r="C140" s="362"/>
      <c r="D140" s="362"/>
      <c r="E140" s="362"/>
      <c r="F140" s="181" t="s">
        <v>667</v>
      </c>
      <c r="G140" s="362"/>
      <c r="H140" s="362"/>
      <c r="I140" s="362"/>
      <c r="J140" s="187"/>
      <c r="K140" s="362"/>
    </row>
    <row r="141" spans="1:11" s="176" customFormat="1" ht="84">
      <c r="A141" s="357"/>
      <c r="B141" s="361" t="s">
        <v>303</v>
      </c>
      <c r="C141" s="184" t="s">
        <v>304</v>
      </c>
      <c r="D141" s="184" t="s">
        <v>305</v>
      </c>
      <c r="E141" s="184" t="s">
        <v>417</v>
      </c>
      <c r="F141" s="184" t="s">
        <v>433</v>
      </c>
      <c r="G141" s="188">
        <v>0</v>
      </c>
      <c r="H141" s="189"/>
      <c r="I141" s="189"/>
      <c r="J141" s="189"/>
      <c r="K141" s="184" t="s">
        <v>606</v>
      </c>
    </row>
    <row r="142" spans="1:11" s="176" customFormat="1" ht="57.75" customHeight="1">
      <c r="A142" s="357"/>
      <c r="B142" s="361"/>
      <c r="C142" s="184" t="s">
        <v>389</v>
      </c>
      <c r="D142" s="184" t="s">
        <v>388</v>
      </c>
      <c r="E142" s="184" t="s">
        <v>417</v>
      </c>
      <c r="F142" s="184" t="s">
        <v>668</v>
      </c>
      <c r="G142" s="188"/>
      <c r="H142" s="189"/>
      <c r="I142" s="189"/>
      <c r="J142" s="189"/>
      <c r="K142" s="184" t="s">
        <v>308</v>
      </c>
    </row>
    <row r="143" spans="1:11" s="176" customFormat="1" ht="48">
      <c r="A143" s="357"/>
      <c r="B143" s="361"/>
      <c r="C143" s="184" t="s">
        <v>306</v>
      </c>
      <c r="D143" s="184" t="s">
        <v>307</v>
      </c>
      <c r="E143" s="184" t="s">
        <v>425</v>
      </c>
      <c r="F143" s="184" t="s">
        <v>669</v>
      </c>
      <c r="G143" s="185">
        <v>0</v>
      </c>
      <c r="H143" s="186">
        <v>1</v>
      </c>
      <c r="I143" s="184"/>
      <c r="J143" s="184"/>
      <c r="K143" s="184" t="s">
        <v>607</v>
      </c>
    </row>
    <row r="144" spans="1:11" s="176" customFormat="1" ht="84">
      <c r="A144" s="357"/>
      <c r="B144" s="362"/>
      <c r="C144" s="184" t="s">
        <v>697</v>
      </c>
      <c r="D144" s="184" t="s">
        <v>307</v>
      </c>
      <c r="E144" s="184" t="s">
        <v>425</v>
      </c>
      <c r="F144" s="184" t="s">
        <v>628</v>
      </c>
      <c r="G144" s="185">
        <v>0</v>
      </c>
      <c r="H144" s="186">
        <v>1</v>
      </c>
      <c r="I144" s="184"/>
      <c r="J144" s="184"/>
      <c r="K144" s="184" t="s">
        <v>607</v>
      </c>
    </row>
    <row r="145" spans="1:11" s="176" customFormat="1" ht="72">
      <c r="A145" s="357"/>
      <c r="B145" s="184" t="s">
        <v>309</v>
      </c>
      <c r="C145" s="184" t="s">
        <v>310</v>
      </c>
      <c r="D145" s="184" t="s">
        <v>311</v>
      </c>
      <c r="E145" s="184" t="s">
        <v>413</v>
      </c>
      <c r="F145" s="184" t="s">
        <v>434</v>
      </c>
      <c r="G145" s="185">
        <v>0</v>
      </c>
      <c r="H145" s="186">
        <v>1</v>
      </c>
      <c r="I145" s="184"/>
      <c r="J145" s="184"/>
      <c r="K145" s="184" t="s">
        <v>312</v>
      </c>
    </row>
    <row r="146" spans="1:11" s="176" customFormat="1" ht="48">
      <c r="A146" s="356" t="s">
        <v>84</v>
      </c>
      <c r="B146" s="361" t="s">
        <v>313</v>
      </c>
      <c r="C146" s="171" t="s">
        <v>314</v>
      </c>
      <c r="D146" s="184" t="s">
        <v>315</v>
      </c>
      <c r="E146" s="184">
        <v>1</v>
      </c>
      <c r="F146" s="184" t="s">
        <v>437</v>
      </c>
      <c r="G146" s="185">
        <v>0</v>
      </c>
      <c r="H146" s="185">
        <v>1</v>
      </c>
      <c r="I146" s="185"/>
      <c r="J146" s="185"/>
      <c r="K146" s="184" t="s">
        <v>316</v>
      </c>
    </row>
    <row r="147" spans="1:11" s="176" customFormat="1" ht="48" customHeight="1">
      <c r="A147" s="362"/>
      <c r="B147" s="357"/>
      <c r="C147" s="184" t="s">
        <v>317</v>
      </c>
      <c r="D147" s="184" t="s">
        <v>318</v>
      </c>
      <c r="E147" s="184" t="s">
        <v>422</v>
      </c>
      <c r="F147" s="184" t="s">
        <v>698</v>
      </c>
      <c r="G147" s="185">
        <v>0</v>
      </c>
      <c r="H147" s="186">
        <v>1</v>
      </c>
      <c r="I147" s="186"/>
      <c r="J147" s="186"/>
      <c r="K147" s="184" t="s">
        <v>319</v>
      </c>
    </row>
    <row r="148" spans="1:11" s="176" customFormat="1" ht="45" customHeight="1">
      <c r="A148" s="362"/>
      <c r="B148" s="357"/>
      <c r="C148" s="184" t="s">
        <v>320</v>
      </c>
      <c r="D148" s="184" t="s">
        <v>321</v>
      </c>
      <c r="E148" s="184">
        <v>1</v>
      </c>
      <c r="F148" s="184" t="s">
        <v>437</v>
      </c>
      <c r="G148" s="185">
        <v>0</v>
      </c>
      <c r="H148" s="185">
        <v>1</v>
      </c>
      <c r="I148" s="185"/>
      <c r="J148" s="185"/>
      <c r="K148" s="184" t="s">
        <v>322</v>
      </c>
    </row>
    <row r="149" spans="1:11" s="176" customFormat="1" ht="30.75" customHeight="1">
      <c r="A149" s="362"/>
      <c r="B149" s="357"/>
      <c r="C149" s="181" t="s">
        <v>323</v>
      </c>
      <c r="D149" s="181" t="s">
        <v>324</v>
      </c>
      <c r="E149" s="181">
        <v>1</v>
      </c>
      <c r="F149" s="184" t="s">
        <v>437</v>
      </c>
      <c r="G149" s="185">
        <v>0</v>
      </c>
      <c r="H149" s="185">
        <v>1</v>
      </c>
      <c r="I149" s="185"/>
      <c r="J149" s="185"/>
      <c r="K149" s="184" t="s">
        <v>325</v>
      </c>
    </row>
    <row r="150" spans="1:11" s="176" customFormat="1" ht="50.25" customHeight="1">
      <c r="A150" s="362"/>
      <c r="B150" s="362"/>
      <c r="C150" s="171" t="s">
        <v>71</v>
      </c>
      <c r="D150" s="171" t="s">
        <v>72</v>
      </c>
      <c r="E150" s="190">
        <v>1</v>
      </c>
      <c r="F150" s="181" t="s">
        <v>605</v>
      </c>
      <c r="G150" s="172">
        <v>0</v>
      </c>
      <c r="H150" s="191">
        <v>1</v>
      </c>
      <c r="I150" s="191"/>
      <c r="J150" s="191"/>
      <c r="K150" s="173" t="s">
        <v>69</v>
      </c>
    </row>
    <row r="151" spans="1:208" s="192" customFormat="1" ht="55.5" customHeight="1">
      <c r="A151" s="362"/>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322" t="s">
        <v>205</v>
      </c>
      <c r="B152" s="322"/>
      <c r="C152" s="322"/>
      <c r="D152" s="322"/>
      <c r="E152" s="322"/>
      <c r="F152" s="322"/>
      <c r="G152" s="322"/>
      <c r="H152" s="322"/>
      <c r="I152" s="322"/>
      <c r="J152" s="322"/>
      <c r="K152" s="32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95" t="s">
        <v>526</v>
      </c>
      <c r="B153" s="295"/>
      <c r="C153" s="295"/>
      <c r="D153" s="295"/>
      <c r="E153" s="295"/>
      <c r="F153" s="295"/>
      <c r="G153" s="295"/>
      <c r="H153" s="295"/>
      <c r="I153" s="295"/>
      <c r="J153" s="295"/>
      <c r="K153" s="29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88" t="s">
        <v>479</v>
      </c>
      <c r="C154" s="288" t="s">
        <v>514</v>
      </c>
      <c r="D154" s="288" t="s">
        <v>3</v>
      </c>
      <c r="E154" s="288" t="s">
        <v>528</v>
      </c>
      <c r="F154" s="288"/>
      <c r="G154" s="305" t="s">
        <v>515</v>
      </c>
      <c r="H154" s="306"/>
      <c r="I154" s="306"/>
      <c r="J154" s="307"/>
      <c r="K154" s="288" t="s">
        <v>394</v>
      </c>
    </row>
    <row r="155" spans="1:11" s="33" customFormat="1" ht="36">
      <c r="A155" s="75" t="s">
        <v>478</v>
      </c>
      <c r="B155" s="288"/>
      <c r="C155" s="288"/>
      <c r="D155" s="288"/>
      <c r="E155" s="124" t="s">
        <v>392</v>
      </c>
      <c r="F155" s="124" t="s">
        <v>391</v>
      </c>
      <c r="G155" s="3" t="s">
        <v>516</v>
      </c>
      <c r="H155" s="3" t="s">
        <v>517</v>
      </c>
      <c r="I155" s="3" t="s">
        <v>396</v>
      </c>
      <c r="J155" s="3" t="s">
        <v>391</v>
      </c>
      <c r="K155" s="288"/>
    </row>
    <row r="156" spans="1:212" s="14" customFormat="1" ht="85.5" customHeight="1">
      <c r="A156" s="293"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23"/>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23"/>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23"/>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23"/>
      <c r="B160" s="125" t="s">
        <v>162</v>
      </c>
      <c r="C160" s="125" t="s">
        <v>163</v>
      </c>
      <c r="D160" s="4" t="s">
        <v>164</v>
      </c>
      <c r="E160" s="70" t="s">
        <v>441</v>
      </c>
      <c r="F160" s="126" t="s">
        <v>466</v>
      </c>
      <c r="G160" s="134">
        <v>0</v>
      </c>
      <c r="H160" s="132">
        <v>1</v>
      </c>
      <c r="I160" s="131"/>
      <c r="J160" s="131"/>
      <c r="K160" s="126" t="s">
        <v>158</v>
      </c>
    </row>
    <row r="161" spans="1:11" ht="120">
      <c r="A161" s="323"/>
      <c r="B161" s="71" t="s">
        <v>165</v>
      </c>
      <c r="C161" s="72" t="s">
        <v>166</v>
      </c>
      <c r="D161" s="4" t="s">
        <v>167</v>
      </c>
      <c r="E161" s="134">
        <v>3</v>
      </c>
      <c r="F161" s="126" t="s">
        <v>608</v>
      </c>
      <c r="G161" s="134">
        <v>0</v>
      </c>
      <c r="H161" s="134">
        <v>3</v>
      </c>
      <c r="I161" s="131"/>
      <c r="J161" s="131"/>
      <c r="K161" s="55" t="s">
        <v>168</v>
      </c>
    </row>
    <row r="162" spans="1:11" ht="108">
      <c r="A162" s="323"/>
      <c r="B162" s="71" t="s">
        <v>169</v>
      </c>
      <c r="C162" s="72" t="s">
        <v>170</v>
      </c>
      <c r="D162" s="4" t="s">
        <v>171</v>
      </c>
      <c r="E162" s="134">
        <v>1</v>
      </c>
      <c r="F162" s="126" t="s">
        <v>442</v>
      </c>
      <c r="G162" s="134">
        <v>0</v>
      </c>
      <c r="H162" s="134">
        <v>1</v>
      </c>
      <c r="I162" s="131"/>
      <c r="J162" s="131"/>
      <c r="K162" s="55" t="s">
        <v>103</v>
      </c>
    </row>
    <row r="163" spans="1:11" ht="108">
      <c r="A163" s="313" t="s">
        <v>439</v>
      </c>
      <c r="B163" s="73" t="s">
        <v>341</v>
      </c>
      <c r="C163" s="133" t="s">
        <v>172</v>
      </c>
      <c r="D163" s="4" t="s">
        <v>173</v>
      </c>
      <c r="E163" s="134">
        <v>1</v>
      </c>
      <c r="F163" s="131" t="s">
        <v>512</v>
      </c>
      <c r="G163" s="134">
        <v>0</v>
      </c>
      <c r="H163" s="134">
        <v>1</v>
      </c>
      <c r="I163" s="98"/>
      <c r="J163" s="98"/>
      <c r="K163" s="55" t="s">
        <v>174</v>
      </c>
    </row>
    <row r="164" spans="1:212" ht="56.25" customHeight="1">
      <c r="A164" s="313"/>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13"/>
      <c r="B165" s="126" t="s">
        <v>617</v>
      </c>
      <c r="C165" s="125" t="s">
        <v>618</v>
      </c>
      <c r="D165" s="4" t="s">
        <v>177</v>
      </c>
      <c r="E165" s="4">
        <v>1</v>
      </c>
      <c r="F165" s="125" t="s">
        <v>622</v>
      </c>
      <c r="G165" s="134">
        <v>0</v>
      </c>
      <c r="H165" s="134">
        <v>1</v>
      </c>
      <c r="I165" s="98"/>
      <c r="J165" s="98"/>
      <c r="K165" s="55" t="s">
        <v>178</v>
      </c>
    </row>
    <row r="166" spans="1:11" ht="216" customHeight="1">
      <c r="A166" s="313"/>
      <c r="B166" s="330" t="s">
        <v>179</v>
      </c>
      <c r="C166" s="329" t="s">
        <v>180</v>
      </c>
      <c r="D166" s="4" t="s">
        <v>176</v>
      </c>
      <c r="E166" s="4" t="s">
        <v>620</v>
      </c>
      <c r="F166" s="126" t="s">
        <v>699</v>
      </c>
      <c r="G166" s="134">
        <v>0</v>
      </c>
      <c r="H166" s="132">
        <v>1</v>
      </c>
      <c r="I166" s="125"/>
      <c r="J166" s="125"/>
      <c r="K166" s="55" t="s">
        <v>621</v>
      </c>
    </row>
    <row r="167" spans="1:11" ht="132.75" customHeight="1">
      <c r="A167" s="313"/>
      <c r="B167" s="330"/>
      <c r="C167" s="329"/>
      <c r="D167" s="4" t="s">
        <v>176</v>
      </c>
      <c r="E167" s="4" t="s">
        <v>510</v>
      </c>
      <c r="F167" s="126" t="s">
        <v>619</v>
      </c>
      <c r="G167" s="134">
        <v>0</v>
      </c>
      <c r="H167" s="132">
        <v>1</v>
      </c>
      <c r="I167" s="125"/>
      <c r="J167" s="125"/>
      <c r="K167" s="55" t="s">
        <v>621</v>
      </c>
    </row>
    <row r="168" spans="1:11" ht="120">
      <c r="A168" s="313"/>
      <c r="B168" s="74" t="s">
        <v>181</v>
      </c>
      <c r="C168" s="125" t="s">
        <v>182</v>
      </c>
      <c r="D168" s="4" t="s">
        <v>507</v>
      </c>
      <c r="E168" s="4">
        <v>1</v>
      </c>
      <c r="F168" s="126" t="s">
        <v>509</v>
      </c>
      <c r="G168" s="134">
        <v>0</v>
      </c>
      <c r="H168" s="134">
        <v>1</v>
      </c>
      <c r="I168" s="98"/>
      <c r="J168" s="98"/>
      <c r="K168" s="55" t="s">
        <v>508</v>
      </c>
    </row>
    <row r="169" spans="1:11" ht="144">
      <c r="A169" s="313"/>
      <c r="B169" s="125" t="s">
        <v>183</v>
      </c>
      <c r="C169" s="125" t="s">
        <v>184</v>
      </c>
      <c r="D169" s="4" t="s">
        <v>176</v>
      </c>
      <c r="E169" s="4" t="s">
        <v>419</v>
      </c>
      <c r="F169" s="126" t="s">
        <v>444</v>
      </c>
      <c r="G169" s="134">
        <v>0</v>
      </c>
      <c r="H169" s="132" t="s">
        <v>510</v>
      </c>
      <c r="I169" s="126"/>
      <c r="J169" s="126"/>
      <c r="K169" s="55" t="s">
        <v>174</v>
      </c>
    </row>
    <row r="170" spans="1:11" ht="60">
      <c r="A170" s="313"/>
      <c r="B170" s="125" t="s">
        <v>185</v>
      </c>
      <c r="C170" s="125" t="s">
        <v>186</v>
      </c>
      <c r="D170" s="125" t="s">
        <v>187</v>
      </c>
      <c r="E170" s="125">
        <v>1</v>
      </c>
      <c r="F170" s="126" t="s">
        <v>700</v>
      </c>
      <c r="G170" s="134">
        <v>0</v>
      </c>
      <c r="H170" s="134">
        <v>1</v>
      </c>
      <c r="I170" s="98"/>
      <c r="J170" s="98"/>
      <c r="K170" s="55" t="s">
        <v>174</v>
      </c>
    </row>
    <row r="171" spans="1:11" ht="48">
      <c r="A171" s="313"/>
      <c r="B171" s="125" t="s">
        <v>188</v>
      </c>
      <c r="C171" s="126" t="s">
        <v>189</v>
      </c>
      <c r="D171" s="125" t="s">
        <v>190</v>
      </c>
      <c r="E171" s="125" t="s">
        <v>436</v>
      </c>
      <c r="F171" s="126" t="s">
        <v>445</v>
      </c>
      <c r="G171" s="134">
        <v>0</v>
      </c>
      <c r="H171" s="125" t="s">
        <v>436</v>
      </c>
      <c r="I171" s="126"/>
      <c r="J171" s="126"/>
      <c r="K171" s="55" t="s">
        <v>174</v>
      </c>
    </row>
    <row r="172" spans="1:11" ht="36">
      <c r="A172" s="313"/>
      <c r="B172" s="125" t="s">
        <v>191</v>
      </c>
      <c r="C172" s="125" t="s">
        <v>192</v>
      </c>
      <c r="D172" s="71" t="s">
        <v>193</v>
      </c>
      <c r="E172" s="71">
        <v>1</v>
      </c>
      <c r="F172" s="126" t="s">
        <v>447</v>
      </c>
      <c r="G172" s="134">
        <v>0</v>
      </c>
      <c r="H172" s="134">
        <v>1</v>
      </c>
      <c r="I172" s="126"/>
      <c r="J172" s="126"/>
      <c r="K172" s="55" t="s">
        <v>174</v>
      </c>
    </row>
    <row r="173" spans="1:11" ht="48">
      <c r="A173" s="313"/>
      <c r="B173" s="125" t="s">
        <v>194</v>
      </c>
      <c r="C173" s="125" t="s">
        <v>195</v>
      </c>
      <c r="D173" s="126" t="s">
        <v>196</v>
      </c>
      <c r="E173" s="126">
        <v>1</v>
      </c>
      <c r="F173" s="74" t="s">
        <v>609</v>
      </c>
      <c r="G173" s="131">
        <v>0</v>
      </c>
      <c r="H173" s="131">
        <v>1</v>
      </c>
      <c r="I173" s="126"/>
      <c r="J173" s="126"/>
      <c r="K173" s="55" t="s">
        <v>174</v>
      </c>
    </row>
    <row r="174" spans="1:11" ht="36">
      <c r="A174" s="313" t="s">
        <v>197</v>
      </c>
      <c r="B174" s="26" t="s">
        <v>198</v>
      </c>
      <c r="C174" s="125" t="s">
        <v>199</v>
      </c>
      <c r="D174" s="126" t="s">
        <v>200</v>
      </c>
      <c r="E174" s="126" t="s">
        <v>572</v>
      </c>
      <c r="F174" s="133"/>
      <c r="G174" s="131">
        <v>0</v>
      </c>
      <c r="H174" s="132">
        <v>1</v>
      </c>
      <c r="I174" s="131"/>
      <c r="J174" s="131"/>
      <c r="K174" s="55" t="s">
        <v>201</v>
      </c>
    </row>
    <row r="175" spans="1:11" ht="60">
      <c r="A175" s="323"/>
      <c r="B175" s="125" t="s">
        <v>202</v>
      </c>
      <c r="C175" s="125" t="s">
        <v>203</v>
      </c>
      <c r="D175" s="125" t="s">
        <v>176</v>
      </c>
      <c r="E175" s="131" t="s">
        <v>422</v>
      </c>
      <c r="F175" s="56" t="s">
        <v>467</v>
      </c>
      <c r="G175" s="131">
        <v>0</v>
      </c>
      <c r="H175" s="19">
        <v>1</v>
      </c>
      <c r="I175" s="98"/>
      <c r="J175" s="98"/>
      <c r="K175" s="55" t="s">
        <v>168</v>
      </c>
    </row>
    <row r="176" spans="1:11" ht="72">
      <c r="A176" s="323"/>
      <c r="B176" s="72" t="s">
        <v>268</v>
      </c>
      <c r="C176" s="72" t="s">
        <v>271</v>
      </c>
      <c r="D176" s="125" t="s">
        <v>269</v>
      </c>
      <c r="E176" s="125" t="s">
        <v>573</v>
      </c>
      <c r="F176" s="133"/>
      <c r="G176" s="131">
        <v>0</v>
      </c>
      <c r="H176" s="19">
        <v>1</v>
      </c>
      <c r="I176" s="131"/>
      <c r="J176" s="131"/>
      <c r="K176" s="55" t="s">
        <v>204</v>
      </c>
    </row>
    <row r="177" spans="1:11" ht="36">
      <c r="A177" s="323"/>
      <c r="B177" s="126" t="s">
        <v>66</v>
      </c>
      <c r="C177" s="128" t="s">
        <v>67</v>
      </c>
      <c r="D177" s="128" t="s">
        <v>68</v>
      </c>
      <c r="E177" s="42">
        <v>0.8</v>
      </c>
      <c r="F177" s="4" t="s">
        <v>446</v>
      </c>
      <c r="G177" s="66">
        <v>0</v>
      </c>
      <c r="H177" s="27">
        <v>1</v>
      </c>
      <c r="I177" s="27"/>
      <c r="J177" s="27"/>
      <c r="K177" s="126" t="s">
        <v>69</v>
      </c>
    </row>
    <row r="178" spans="1:11" ht="72">
      <c r="A178" s="323"/>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328" t="s">
        <v>86</v>
      </c>
      <c r="B180" s="328"/>
      <c r="C180" s="328"/>
      <c r="D180" s="328"/>
      <c r="E180" s="328"/>
      <c r="F180" s="328"/>
      <c r="G180" s="328"/>
      <c r="H180" s="328"/>
      <c r="I180" s="328"/>
      <c r="J180" s="328"/>
      <c r="K180" s="328"/>
    </row>
    <row r="181" spans="1:11" ht="24" customHeight="1">
      <c r="A181" s="339" t="s">
        <v>87</v>
      </c>
      <c r="B181" s="339"/>
      <c r="C181" s="339"/>
      <c r="D181" s="339"/>
      <c r="E181" s="339"/>
      <c r="F181" s="339"/>
      <c r="G181" s="339"/>
      <c r="H181" s="339"/>
      <c r="I181" s="339"/>
      <c r="J181" s="339"/>
      <c r="K181" s="339"/>
    </row>
    <row r="182" spans="1:11" s="33" customFormat="1" ht="35.25" customHeight="1">
      <c r="A182" s="75" t="s">
        <v>477</v>
      </c>
      <c r="B182" s="288" t="s">
        <v>479</v>
      </c>
      <c r="C182" s="288" t="s">
        <v>514</v>
      </c>
      <c r="D182" s="288" t="s">
        <v>3</v>
      </c>
      <c r="E182" s="288" t="s">
        <v>528</v>
      </c>
      <c r="F182" s="288"/>
      <c r="G182" s="305" t="s">
        <v>515</v>
      </c>
      <c r="H182" s="306"/>
      <c r="I182" s="306"/>
      <c r="J182" s="307"/>
      <c r="K182" s="288" t="s">
        <v>394</v>
      </c>
    </row>
    <row r="183" spans="1:11" s="33" customFormat="1" ht="36">
      <c r="A183" s="75" t="s">
        <v>478</v>
      </c>
      <c r="B183" s="288"/>
      <c r="C183" s="288"/>
      <c r="D183" s="288"/>
      <c r="E183" s="124" t="s">
        <v>392</v>
      </c>
      <c r="F183" s="124" t="s">
        <v>391</v>
      </c>
      <c r="G183" s="3" t="s">
        <v>516</v>
      </c>
      <c r="H183" s="3" t="s">
        <v>517</v>
      </c>
      <c r="I183" s="3" t="s">
        <v>396</v>
      </c>
      <c r="J183" s="3" t="s">
        <v>391</v>
      </c>
      <c r="K183" s="288"/>
    </row>
    <row r="184" spans="1:11" ht="84">
      <c r="A184" s="294" t="s">
        <v>88</v>
      </c>
      <c r="B184" s="125" t="s">
        <v>89</v>
      </c>
      <c r="C184" s="125" t="s">
        <v>90</v>
      </c>
      <c r="D184" s="125" t="s">
        <v>116</v>
      </c>
      <c r="E184" s="82">
        <v>1</v>
      </c>
      <c r="F184" s="83" t="s">
        <v>473</v>
      </c>
      <c r="G184" s="19">
        <v>0.7</v>
      </c>
      <c r="H184" s="82">
        <v>1</v>
      </c>
      <c r="I184" s="82">
        <v>0.5</v>
      </c>
      <c r="J184" s="144" t="s">
        <v>778</v>
      </c>
      <c r="K184" s="129" t="s">
        <v>91</v>
      </c>
    </row>
    <row r="185" spans="1:11" ht="80.25" customHeight="1">
      <c r="A185" s="294"/>
      <c r="B185" s="125" t="s">
        <v>92</v>
      </c>
      <c r="C185" s="125" t="s">
        <v>93</v>
      </c>
      <c r="D185" s="125" t="s">
        <v>94</v>
      </c>
      <c r="E185" s="70" t="s">
        <v>537</v>
      </c>
      <c r="F185" s="84" t="s">
        <v>538</v>
      </c>
      <c r="G185" s="19">
        <v>0</v>
      </c>
      <c r="H185" s="82">
        <v>1</v>
      </c>
      <c r="I185" s="82">
        <v>1</v>
      </c>
      <c r="J185" s="84" t="s">
        <v>779</v>
      </c>
      <c r="K185" s="129" t="s">
        <v>539</v>
      </c>
    </row>
    <row r="186" spans="1:11" ht="88.5" customHeight="1">
      <c r="A186" s="294"/>
      <c r="B186" s="125" t="s">
        <v>95</v>
      </c>
      <c r="C186" s="125" t="s">
        <v>701</v>
      </c>
      <c r="D186" s="125" t="s">
        <v>96</v>
      </c>
      <c r="E186" s="70" t="s">
        <v>540</v>
      </c>
      <c r="F186" s="84" t="s">
        <v>702</v>
      </c>
      <c r="G186" s="19">
        <v>0.1</v>
      </c>
      <c r="H186" s="82">
        <v>1</v>
      </c>
      <c r="I186" s="82">
        <v>0.5</v>
      </c>
      <c r="J186" s="4" t="s">
        <v>780</v>
      </c>
      <c r="K186" s="125" t="s">
        <v>539</v>
      </c>
    </row>
    <row r="187" spans="1:11" ht="84">
      <c r="A187" s="294"/>
      <c r="B187" s="125" t="s">
        <v>97</v>
      </c>
      <c r="C187" s="125" t="s">
        <v>98</v>
      </c>
      <c r="D187" s="125" t="s">
        <v>99</v>
      </c>
      <c r="E187" s="70" t="s">
        <v>449</v>
      </c>
      <c r="F187" s="84" t="s">
        <v>703</v>
      </c>
      <c r="G187" s="19">
        <v>0</v>
      </c>
      <c r="H187" s="82">
        <v>1</v>
      </c>
      <c r="I187" s="82">
        <v>0.5</v>
      </c>
      <c r="J187" s="84" t="s">
        <v>703</v>
      </c>
      <c r="K187" s="125" t="s">
        <v>539</v>
      </c>
    </row>
    <row r="188" spans="1:11" ht="113.25" customHeight="1">
      <c r="A188" s="294"/>
      <c r="B188" s="125" t="s">
        <v>100</v>
      </c>
      <c r="C188" s="125" t="s">
        <v>101</v>
      </c>
      <c r="D188" s="125" t="s">
        <v>102</v>
      </c>
      <c r="E188" s="34" t="s">
        <v>541</v>
      </c>
      <c r="F188" s="85" t="s">
        <v>542</v>
      </c>
      <c r="G188" s="19">
        <v>0</v>
      </c>
      <c r="H188" s="82">
        <v>1</v>
      </c>
      <c r="I188" s="82">
        <v>0.5</v>
      </c>
      <c r="J188" s="144" t="s">
        <v>781</v>
      </c>
      <c r="K188" s="125" t="s">
        <v>103</v>
      </c>
    </row>
    <row r="189" spans="1:11" ht="120" customHeight="1">
      <c r="A189" s="294"/>
      <c r="B189" s="125" t="s">
        <v>104</v>
      </c>
      <c r="C189" s="125" t="s">
        <v>105</v>
      </c>
      <c r="D189" s="125" t="s">
        <v>117</v>
      </c>
      <c r="E189" s="34" t="s">
        <v>417</v>
      </c>
      <c r="F189" s="125" t="s">
        <v>543</v>
      </c>
      <c r="G189" s="19">
        <v>0</v>
      </c>
      <c r="H189" s="82">
        <v>1</v>
      </c>
      <c r="I189" s="82">
        <v>0.5</v>
      </c>
      <c r="J189" s="151" t="s">
        <v>782</v>
      </c>
      <c r="K189" s="125" t="s">
        <v>103</v>
      </c>
    </row>
    <row r="190" spans="1:11" ht="144" customHeight="1">
      <c r="A190" s="294"/>
      <c r="B190" s="125"/>
      <c r="C190" s="125" t="s">
        <v>106</v>
      </c>
      <c r="D190" s="125" t="s">
        <v>107</v>
      </c>
      <c r="E190" s="70" t="s">
        <v>544</v>
      </c>
      <c r="F190" s="125" t="s">
        <v>704</v>
      </c>
      <c r="G190" s="19">
        <v>0</v>
      </c>
      <c r="H190" s="82">
        <v>1</v>
      </c>
      <c r="I190" s="82">
        <v>0</v>
      </c>
      <c r="J190" s="23" t="s">
        <v>783</v>
      </c>
      <c r="K190" s="125" t="s">
        <v>330</v>
      </c>
    </row>
    <row r="191" spans="1:11" ht="128.25" customHeight="1">
      <c r="A191" s="294"/>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94"/>
      <c r="B192" s="295" t="s">
        <v>112</v>
      </c>
      <c r="C192" s="295" t="s">
        <v>113</v>
      </c>
      <c r="D192" s="125" t="s">
        <v>114</v>
      </c>
      <c r="E192" s="66">
        <v>1</v>
      </c>
      <c r="F192" s="125" t="s">
        <v>705</v>
      </c>
      <c r="G192" s="19">
        <v>0</v>
      </c>
      <c r="H192" s="82">
        <v>1</v>
      </c>
      <c r="I192" s="82">
        <v>0.5</v>
      </c>
      <c r="J192" s="144" t="s">
        <v>786</v>
      </c>
      <c r="K192" s="126" t="s">
        <v>545</v>
      </c>
    </row>
    <row r="193" spans="1:11" s="8" customFormat="1" ht="132">
      <c r="A193" s="125"/>
      <c r="B193" s="295"/>
      <c r="C193" s="295"/>
      <c r="D193" s="125" t="s">
        <v>115</v>
      </c>
      <c r="E193" s="27">
        <v>1</v>
      </c>
      <c r="F193" s="86" t="s">
        <v>546</v>
      </c>
      <c r="G193" s="19">
        <v>0</v>
      </c>
      <c r="H193" s="82">
        <v>1</v>
      </c>
      <c r="I193" s="82">
        <v>0.5</v>
      </c>
      <c r="J193" s="158" t="s">
        <v>787</v>
      </c>
      <c r="K193" s="126" t="s">
        <v>474</v>
      </c>
    </row>
    <row r="194" spans="1:11" s="8" customFormat="1" ht="48" customHeight="1">
      <c r="A194" s="345"/>
      <c r="B194" s="126" t="s">
        <v>66</v>
      </c>
      <c r="C194" s="55" t="s">
        <v>67</v>
      </c>
      <c r="D194" s="128" t="s">
        <v>68</v>
      </c>
      <c r="E194" s="82">
        <v>1</v>
      </c>
      <c r="F194" s="86" t="s">
        <v>547</v>
      </c>
      <c r="G194" s="19">
        <v>0</v>
      </c>
      <c r="H194" s="82">
        <v>1</v>
      </c>
      <c r="I194" s="82">
        <v>0.5</v>
      </c>
      <c r="J194" s="159" t="s">
        <v>788</v>
      </c>
      <c r="K194" s="125" t="s">
        <v>103</v>
      </c>
    </row>
    <row r="195" spans="1:11" ht="60">
      <c r="A195" s="34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328" t="s">
        <v>326</v>
      </c>
      <c r="B197" s="328"/>
      <c r="C197" s="328"/>
      <c r="D197" s="328"/>
      <c r="E197" s="328"/>
      <c r="F197" s="328"/>
      <c r="G197" s="328"/>
      <c r="H197" s="328"/>
      <c r="I197" s="328"/>
      <c r="J197" s="328"/>
      <c r="K197" s="328"/>
    </row>
    <row r="198" spans="1:11" s="33" customFormat="1" ht="35.25" customHeight="1">
      <c r="A198" s="46" t="s">
        <v>477</v>
      </c>
      <c r="B198" s="288" t="s">
        <v>479</v>
      </c>
      <c r="C198" s="288" t="s">
        <v>514</v>
      </c>
      <c r="D198" s="288" t="s">
        <v>3</v>
      </c>
      <c r="E198" s="288" t="s">
        <v>528</v>
      </c>
      <c r="F198" s="288"/>
      <c r="G198" s="305" t="s">
        <v>515</v>
      </c>
      <c r="H198" s="306"/>
      <c r="I198" s="306"/>
      <c r="J198" s="307"/>
      <c r="K198" s="288" t="s">
        <v>394</v>
      </c>
    </row>
    <row r="199" spans="1:11" s="33" customFormat="1" ht="36">
      <c r="A199" s="75" t="s">
        <v>478</v>
      </c>
      <c r="B199" s="288"/>
      <c r="C199" s="288"/>
      <c r="D199" s="288"/>
      <c r="E199" s="124" t="s">
        <v>392</v>
      </c>
      <c r="F199" s="124" t="s">
        <v>391</v>
      </c>
      <c r="G199" s="3" t="s">
        <v>516</v>
      </c>
      <c r="H199" s="3" t="s">
        <v>517</v>
      </c>
      <c r="I199" s="3" t="s">
        <v>396</v>
      </c>
      <c r="J199" s="3" t="s">
        <v>391</v>
      </c>
      <c r="K199" s="288"/>
    </row>
    <row r="200" spans="1:11" ht="54" customHeight="1">
      <c r="A200" s="343" t="s">
        <v>242</v>
      </c>
      <c r="B200" s="4" t="s">
        <v>74</v>
      </c>
      <c r="C200" s="125" t="s">
        <v>575</v>
      </c>
      <c r="D200" s="125" t="s">
        <v>576</v>
      </c>
      <c r="E200" s="131">
        <v>1</v>
      </c>
      <c r="F200" s="56" t="s">
        <v>577</v>
      </c>
      <c r="G200" s="131">
        <v>0</v>
      </c>
      <c r="H200" s="131">
        <v>1</v>
      </c>
      <c r="I200" s="131"/>
      <c r="J200" s="131"/>
      <c r="K200" s="54" t="s">
        <v>578</v>
      </c>
    </row>
    <row r="201" spans="1:11" ht="54" customHeight="1">
      <c r="A201" s="344"/>
      <c r="B201" s="125" t="s">
        <v>75</v>
      </c>
      <c r="C201" s="125" t="s">
        <v>118</v>
      </c>
      <c r="D201" s="125" t="s">
        <v>270</v>
      </c>
      <c r="E201" s="132" t="s">
        <v>579</v>
      </c>
      <c r="F201" s="125"/>
      <c r="G201" s="134">
        <v>0</v>
      </c>
      <c r="H201" s="132">
        <v>1</v>
      </c>
      <c r="I201" s="125"/>
      <c r="J201" s="125"/>
      <c r="K201" s="54" t="s">
        <v>578</v>
      </c>
    </row>
    <row r="202" spans="1:11" ht="70.5" customHeight="1">
      <c r="A202" s="344"/>
      <c r="B202" s="125" t="s">
        <v>76</v>
      </c>
      <c r="C202" s="125" t="s">
        <v>77</v>
      </c>
      <c r="D202" s="125" t="s">
        <v>580</v>
      </c>
      <c r="E202" s="132" t="s">
        <v>581</v>
      </c>
      <c r="F202" s="125" t="s">
        <v>582</v>
      </c>
      <c r="G202" s="134">
        <v>0</v>
      </c>
      <c r="H202" s="132">
        <v>1</v>
      </c>
      <c r="I202" s="125"/>
      <c r="J202" s="125"/>
      <c r="K202" s="54" t="s">
        <v>578</v>
      </c>
    </row>
    <row r="203" spans="1:11" ht="52.5" customHeight="1">
      <c r="A203" s="344"/>
      <c r="B203" s="295" t="s">
        <v>119</v>
      </c>
      <c r="C203" s="125" t="s">
        <v>79</v>
      </c>
      <c r="D203" s="125" t="s">
        <v>583</v>
      </c>
      <c r="E203" s="132" t="s">
        <v>584</v>
      </c>
      <c r="F203" s="125" t="s">
        <v>585</v>
      </c>
      <c r="G203" s="134">
        <v>0</v>
      </c>
      <c r="H203" s="132">
        <v>1</v>
      </c>
      <c r="I203" s="132"/>
      <c r="J203" s="132"/>
      <c r="K203" s="54" t="s">
        <v>78</v>
      </c>
    </row>
    <row r="204" spans="1:11" ht="103.5" customHeight="1">
      <c r="A204" s="344"/>
      <c r="B204" s="323"/>
      <c r="C204" s="125" t="s">
        <v>344</v>
      </c>
      <c r="D204" s="125" t="s">
        <v>586</v>
      </c>
      <c r="E204" s="19">
        <f>1000/5000</f>
        <v>0.2</v>
      </c>
      <c r="F204" s="125" t="s">
        <v>587</v>
      </c>
      <c r="G204" s="132">
        <v>0.8</v>
      </c>
      <c r="H204" s="132">
        <v>1</v>
      </c>
      <c r="I204" s="132"/>
      <c r="J204" s="132"/>
      <c r="K204" s="54" t="s">
        <v>78</v>
      </c>
    </row>
    <row r="205" spans="1:11" ht="72">
      <c r="A205" s="344"/>
      <c r="B205" s="125" t="s">
        <v>80</v>
      </c>
      <c r="C205" s="125" t="s">
        <v>81</v>
      </c>
      <c r="D205" s="125" t="s">
        <v>590</v>
      </c>
      <c r="E205" s="132">
        <v>1</v>
      </c>
      <c r="F205" s="125"/>
      <c r="G205" s="134">
        <v>0</v>
      </c>
      <c r="H205" s="132">
        <v>1</v>
      </c>
      <c r="I205" s="132"/>
      <c r="J205" s="132"/>
      <c r="K205" s="54" t="s">
        <v>78</v>
      </c>
    </row>
    <row r="206" spans="1:11" ht="165.75" customHeight="1">
      <c r="A206" s="344"/>
      <c r="B206" s="125" t="s">
        <v>82</v>
      </c>
      <c r="C206" s="125" t="s">
        <v>83</v>
      </c>
      <c r="D206" s="125" t="s">
        <v>588</v>
      </c>
      <c r="E206" s="132">
        <v>1</v>
      </c>
      <c r="F206" s="125" t="s">
        <v>591</v>
      </c>
      <c r="G206" s="134">
        <v>0</v>
      </c>
      <c r="H206" s="132">
        <v>1</v>
      </c>
      <c r="I206" s="125"/>
      <c r="J206" s="125"/>
      <c r="K206" s="54" t="s">
        <v>578</v>
      </c>
    </row>
    <row r="207" spans="1:11" ht="64.5" customHeight="1">
      <c r="A207" s="344"/>
      <c r="B207" s="126" t="s">
        <v>66</v>
      </c>
      <c r="C207" s="128" t="s">
        <v>67</v>
      </c>
      <c r="D207" s="128" t="s">
        <v>68</v>
      </c>
      <c r="E207" s="27">
        <v>0.4</v>
      </c>
      <c r="F207" s="133" t="s">
        <v>589</v>
      </c>
      <c r="G207" s="66">
        <v>0</v>
      </c>
      <c r="H207" s="27">
        <v>1</v>
      </c>
      <c r="I207" s="27"/>
      <c r="J207" s="27"/>
      <c r="K207" s="126" t="s">
        <v>69</v>
      </c>
    </row>
    <row r="208" spans="1:11" ht="59.25" customHeight="1">
      <c r="A208" s="34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31" t="s">
        <v>241</v>
      </c>
      <c r="B210" s="331"/>
      <c r="C210" s="331"/>
      <c r="D210" s="331"/>
      <c r="E210" s="331"/>
      <c r="F210" s="331"/>
      <c r="G210" s="331"/>
      <c r="H210" s="331"/>
      <c r="I210" s="331"/>
      <c r="J210" s="331"/>
      <c r="K210" s="331"/>
    </row>
    <row r="211" spans="1:11" ht="27" customHeight="1">
      <c r="A211" s="346" t="s">
        <v>331</v>
      </c>
      <c r="B211" s="346"/>
      <c r="C211" s="346"/>
      <c r="D211" s="346"/>
      <c r="E211" s="346"/>
      <c r="F211" s="346"/>
      <c r="G211" s="346"/>
      <c r="H211" s="346"/>
      <c r="I211" s="346"/>
      <c r="J211" s="346"/>
      <c r="K211" s="346"/>
    </row>
    <row r="212" spans="1:11" s="33" customFormat="1" ht="35.25" customHeight="1">
      <c r="A212" s="46" t="s">
        <v>477</v>
      </c>
      <c r="B212" s="288" t="s">
        <v>479</v>
      </c>
      <c r="C212" s="288" t="s">
        <v>514</v>
      </c>
      <c r="D212" s="288" t="s">
        <v>3</v>
      </c>
      <c r="E212" s="288" t="s">
        <v>528</v>
      </c>
      <c r="F212" s="288"/>
      <c r="G212" s="305" t="s">
        <v>515</v>
      </c>
      <c r="H212" s="306"/>
      <c r="I212" s="306"/>
      <c r="J212" s="307"/>
      <c r="K212" s="288" t="s">
        <v>394</v>
      </c>
    </row>
    <row r="213" spans="1:11" s="33" customFormat="1" ht="36">
      <c r="A213" s="46" t="s">
        <v>478</v>
      </c>
      <c r="B213" s="288"/>
      <c r="C213" s="288"/>
      <c r="D213" s="288"/>
      <c r="E213" s="124" t="s">
        <v>392</v>
      </c>
      <c r="F213" s="124" t="s">
        <v>391</v>
      </c>
      <c r="G213" s="3" t="s">
        <v>516</v>
      </c>
      <c r="H213" s="3" t="s">
        <v>517</v>
      </c>
      <c r="I213" s="3" t="s">
        <v>396</v>
      </c>
      <c r="J213" s="3" t="s">
        <v>391</v>
      </c>
      <c r="K213" s="288"/>
    </row>
    <row r="214" spans="1:11" ht="96">
      <c r="A214" s="295" t="s">
        <v>242</v>
      </c>
      <c r="B214" s="125" t="s">
        <v>243</v>
      </c>
      <c r="C214" s="125" t="s">
        <v>244</v>
      </c>
      <c r="D214" s="125" t="s">
        <v>245</v>
      </c>
      <c r="E214" s="80" t="s">
        <v>451</v>
      </c>
      <c r="F214" s="125" t="s">
        <v>452</v>
      </c>
      <c r="G214" s="134">
        <v>0</v>
      </c>
      <c r="H214" s="132">
        <v>1</v>
      </c>
      <c r="I214" s="125"/>
      <c r="J214" s="125"/>
      <c r="K214" s="125" t="s">
        <v>246</v>
      </c>
    </row>
    <row r="215" spans="1:11" ht="72">
      <c r="A215" s="297"/>
      <c r="B215" s="125" t="s">
        <v>247</v>
      </c>
      <c r="C215" s="125" t="s">
        <v>248</v>
      </c>
      <c r="D215" s="125" t="s">
        <v>249</v>
      </c>
      <c r="E215" s="132">
        <v>1</v>
      </c>
      <c r="F215" s="125" t="s">
        <v>453</v>
      </c>
      <c r="G215" s="134">
        <v>0</v>
      </c>
      <c r="H215" s="132">
        <v>1</v>
      </c>
      <c r="I215" s="132"/>
      <c r="J215" s="132"/>
      <c r="K215" s="4" t="s">
        <v>127</v>
      </c>
    </row>
    <row r="216" spans="1:11" ht="48">
      <c r="A216" s="297"/>
      <c r="B216" s="125" t="s">
        <v>250</v>
      </c>
      <c r="C216" s="125" t="s">
        <v>251</v>
      </c>
      <c r="D216" s="125" t="s">
        <v>252</v>
      </c>
      <c r="E216" s="132">
        <v>1</v>
      </c>
      <c r="F216" s="125" t="s">
        <v>454</v>
      </c>
      <c r="G216" s="134">
        <v>0</v>
      </c>
      <c r="H216" s="132">
        <v>1</v>
      </c>
      <c r="I216" s="132"/>
      <c r="J216" s="132"/>
      <c r="K216" s="4" t="s">
        <v>253</v>
      </c>
    </row>
    <row r="217" spans="1:11" ht="60">
      <c r="A217" s="297"/>
      <c r="B217" s="125" t="s">
        <v>254</v>
      </c>
      <c r="C217" s="125" t="s">
        <v>255</v>
      </c>
      <c r="D217" s="125" t="s">
        <v>256</v>
      </c>
      <c r="E217" s="81">
        <v>24927184</v>
      </c>
      <c r="F217" s="125" t="s">
        <v>627</v>
      </c>
      <c r="G217" s="134">
        <v>0</v>
      </c>
      <c r="H217" s="132">
        <v>1</v>
      </c>
      <c r="I217" s="81"/>
      <c r="J217" s="81"/>
      <c r="K217" s="4" t="s">
        <v>127</v>
      </c>
    </row>
    <row r="218" spans="1:11" ht="62.25" customHeight="1">
      <c r="A218" s="297"/>
      <c r="B218" s="295" t="s">
        <v>257</v>
      </c>
      <c r="C218" s="125" t="s">
        <v>258</v>
      </c>
      <c r="D218" s="125" t="s">
        <v>259</v>
      </c>
      <c r="E218" s="134">
        <v>220</v>
      </c>
      <c r="F218" s="125" t="s">
        <v>626</v>
      </c>
      <c r="G218" s="134">
        <v>0</v>
      </c>
      <c r="H218" s="132">
        <v>1</v>
      </c>
      <c r="I218" s="125"/>
      <c r="J218" s="125"/>
      <c r="K218" s="4" t="s">
        <v>260</v>
      </c>
    </row>
    <row r="219" spans="1:11" ht="64.5" customHeight="1">
      <c r="A219" s="297"/>
      <c r="B219" s="295"/>
      <c r="C219" s="125" t="s">
        <v>261</v>
      </c>
      <c r="D219" s="125" t="s">
        <v>262</v>
      </c>
      <c r="E219" s="132">
        <v>0.4</v>
      </c>
      <c r="F219" s="125" t="s">
        <v>455</v>
      </c>
      <c r="G219" s="134">
        <v>0</v>
      </c>
      <c r="H219" s="132">
        <v>0.7</v>
      </c>
      <c r="I219" s="132"/>
      <c r="J219" s="132"/>
      <c r="K219" s="4" t="s">
        <v>263</v>
      </c>
    </row>
    <row r="220" spans="1:11" ht="47.25" customHeight="1">
      <c r="A220" s="297"/>
      <c r="B220" s="125" t="s">
        <v>264</v>
      </c>
      <c r="C220" s="125" t="s">
        <v>265</v>
      </c>
      <c r="D220" s="125" t="s">
        <v>266</v>
      </c>
      <c r="E220" s="132">
        <v>0.7</v>
      </c>
      <c r="F220" s="125" t="s">
        <v>456</v>
      </c>
      <c r="G220" s="134">
        <v>0</v>
      </c>
      <c r="H220" s="132">
        <v>0.7</v>
      </c>
      <c r="I220" s="132"/>
      <c r="J220" s="132"/>
      <c r="K220" s="4" t="s">
        <v>267</v>
      </c>
    </row>
    <row r="221" spans="1:11" ht="61.5" customHeight="1">
      <c r="A221" s="297"/>
      <c r="B221" s="126" t="s">
        <v>66</v>
      </c>
      <c r="C221" s="128" t="s">
        <v>67</v>
      </c>
      <c r="D221" s="128" t="s">
        <v>68</v>
      </c>
      <c r="E221" s="27">
        <v>0.5</v>
      </c>
      <c r="F221" s="125" t="s">
        <v>457</v>
      </c>
      <c r="G221" s="66">
        <v>0</v>
      </c>
      <c r="H221" s="27">
        <v>1</v>
      </c>
      <c r="I221" s="27"/>
      <c r="J221" s="27"/>
      <c r="K221" s="126" t="s">
        <v>69</v>
      </c>
    </row>
    <row r="222" spans="1:11" ht="60">
      <c r="A222" s="297"/>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9" t="s">
        <v>670</v>
      </c>
      <c r="B225" s="289"/>
      <c r="C225" s="289"/>
      <c r="D225" s="289"/>
      <c r="E225" s="289"/>
      <c r="F225" s="289"/>
      <c r="G225" s="289"/>
      <c r="H225" s="289"/>
      <c r="I225" s="289"/>
      <c r="J225" s="289"/>
      <c r="K225" s="289"/>
    </row>
    <row r="226" spans="1:11" s="33" customFormat="1" ht="37.5" customHeight="1">
      <c r="A226" s="351" t="s">
        <v>1</v>
      </c>
      <c r="B226" s="288" t="s">
        <v>2</v>
      </c>
      <c r="C226" s="288" t="s">
        <v>527</v>
      </c>
      <c r="D226" s="342" t="s">
        <v>3</v>
      </c>
      <c r="E226" s="288" t="s">
        <v>528</v>
      </c>
      <c r="F226" s="288"/>
      <c r="G226" s="305" t="s">
        <v>515</v>
      </c>
      <c r="H226" s="306"/>
      <c r="I226" s="306"/>
      <c r="J226" s="307"/>
      <c r="K226" s="288" t="s">
        <v>5</v>
      </c>
    </row>
    <row r="227" spans="1:11" s="33" customFormat="1" ht="36">
      <c r="A227" s="351"/>
      <c r="B227" s="288"/>
      <c r="C227" s="288"/>
      <c r="D227" s="342"/>
      <c r="E227" s="124" t="s">
        <v>392</v>
      </c>
      <c r="F227" s="124" t="s">
        <v>391</v>
      </c>
      <c r="G227" s="3" t="s">
        <v>516</v>
      </c>
      <c r="H227" s="3" t="s">
        <v>517</v>
      </c>
      <c r="I227" s="3" t="s">
        <v>396</v>
      </c>
      <c r="J227" s="3" t="s">
        <v>391</v>
      </c>
      <c r="K227" s="288"/>
    </row>
    <row r="228" spans="1:11" ht="391.5" customHeight="1">
      <c r="A228" s="295" t="s">
        <v>120</v>
      </c>
      <c r="B228" s="295" t="s">
        <v>121</v>
      </c>
      <c r="C228" s="295" t="s">
        <v>332</v>
      </c>
      <c r="D228" s="125" t="s">
        <v>122</v>
      </c>
      <c r="E228" s="128" t="s">
        <v>722</v>
      </c>
      <c r="F228" s="137" t="s">
        <v>720</v>
      </c>
      <c r="G228" s="134">
        <v>0</v>
      </c>
      <c r="H228" s="132">
        <v>1</v>
      </c>
      <c r="I228" s="134"/>
      <c r="J228" s="134"/>
      <c r="K228" s="125" t="s">
        <v>123</v>
      </c>
    </row>
    <row r="229" spans="1:11" ht="234" customHeight="1">
      <c r="A229" s="297"/>
      <c r="B229" s="295"/>
      <c r="C229" s="295"/>
      <c r="D229" s="125" t="s">
        <v>468</v>
      </c>
      <c r="E229" s="77">
        <v>86</v>
      </c>
      <c r="F229" s="133" t="s">
        <v>593</v>
      </c>
      <c r="G229" s="77">
        <v>0</v>
      </c>
      <c r="H229" s="131"/>
      <c r="I229" s="134"/>
      <c r="J229" s="134"/>
      <c r="K229" s="125" t="s">
        <v>123</v>
      </c>
    </row>
    <row r="230" spans="1:11" ht="62.25" customHeight="1">
      <c r="A230" s="297"/>
      <c r="B230" s="323"/>
      <c r="C230" s="323"/>
      <c r="D230" s="125" t="s">
        <v>374</v>
      </c>
      <c r="E230" s="77">
        <v>1</v>
      </c>
      <c r="F230" s="133" t="s">
        <v>592</v>
      </c>
      <c r="G230" s="77">
        <v>0</v>
      </c>
      <c r="H230" s="77">
        <v>4</v>
      </c>
      <c r="I230" s="133"/>
      <c r="J230" s="133"/>
      <c r="K230" s="125" t="s">
        <v>123</v>
      </c>
    </row>
    <row r="231" spans="1:11" ht="183.75" customHeight="1">
      <c r="A231" s="297"/>
      <c r="B231" s="323"/>
      <c r="C231" s="323"/>
      <c r="D231" s="125" t="s">
        <v>333</v>
      </c>
      <c r="E231" s="77">
        <v>1</v>
      </c>
      <c r="F231" s="133" t="s">
        <v>721</v>
      </c>
      <c r="G231" s="77">
        <v>0</v>
      </c>
      <c r="H231" s="77">
        <v>1</v>
      </c>
      <c r="I231" s="133"/>
      <c r="J231" s="133"/>
      <c r="K231" s="125" t="s">
        <v>123</v>
      </c>
    </row>
    <row r="232" spans="1:11" ht="58.5" customHeight="1">
      <c r="A232" s="297"/>
      <c r="B232" s="133" t="s">
        <v>66</v>
      </c>
      <c r="C232" s="56" t="s">
        <v>67</v>
      </c>
      <c r="D232" s="56" t="s">
        <v>68</v>
      </c>
      <c r="E232" s="78">
        <v>1</v>
      </c>
      <c r="F232" s="133" t="s">
        <v>460</v>
      </c>
      <c r="G232" s="79">
        <v>0</v>
      </c>
      <c r="H232" s="78">
        <v>1</v>
      </c>
      <c r="I232" s="78"/>
      <c r="J232" s="78"/>
      <c r="K232" s="125" t="s">
        <v>123</v>
      </c>
    </row>
    <row r="233" spans="1:11" ht="120">
      <c r="A233" s="297"/>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52" t="s">
        <v>327</v>
      </c>
      <c r="B236" s="352"/>
      <c r="C236" s="352"/>
      <c r="D236" s="352"/>
      <c r="E236" s="352"/>
      <c r="F236" s="352"/>
      <c r="G236" s="352"/>
      <c r="H236" s="352"/>
      <c r="I236" s="352"/>
      <c r="J236" s="352"/>
      <c r="K236" s="352"/>
    </row>
    <row r="237" spans="1:11" s="33" customFormat="1" ht="35.25" customHeight="1">
      <c r="A237" s="46" t="s">
        <v>477</v>
      </c>
      <c r="B237" s="288" t="s">
        <v>479</v>
      </c>
      <c r="C237" s="288" t="s">
        <v>514</v>
      </c>
      <c r="D237" s="288" t="s">
        <v>3</v>
      </c>
      <c r="E237" s="288" t="s">
        <v>528</v>
      </c>
      <c r="F237" s="288"/>
      <c r="G237" s="305" t="s">
        <v>515</v>
      </c>
      <c r="H237" s="306"/>
      <c r="I237" s="306"/>
      <c r="J237" s="307"/>
      <c r="K237" s="288" t="s">
        <v>394</v>
      </c>
    </row>
    <row r="238" spans="1:11" s="33" customFormat="1" ht="36">
      <c r="A238" s="46" t="s">
        <v>478</v>
      </c>
      <c r="B238" s="288"/>
      <c r="C238" s="288"/>
      <c r="D238" s="288"/>
      <c r="E238" s="124" t="s">
        <v>392</v>
      </c>
      <c r="F238" s="124" t="s">
        <v>391</v>
      </c>
      <c r="G238" s="3" t="s">
        <v>516</v>
      </c>
      <c r="H238" s="3" t="s">
        <v>517</v>
      </c>
      <c r="I238" s="3" t="s">
        <v>396</v>
      </c>
      <c r="J238" s="3" t="s">
        <v>391</v>
      </c>
      <c r="K238" s="288"/>
    </row>
    <row r="239" spans="1:11" ht="65.25" customHeight="1">
      <c r="A239" s="293" t="s">
        <v>84</v>
      </c>
      <c r="B239" s="295" t="s">
        <v>124</v>
      </c>
      <c r="C239" s="295" t="s">
        <v>125</v>
      </c>
      <c r="D239" s="19" t="s">
        <v>126</v>
      </c>
      <c r="E239" s="38">
        <v>179</v>
      </c>
      <c r="F239" s="133" t="s">
        <v>462</v>
      </c>
      <c r="G239" s="131">
        <v>0</v>
      </c>
      <c r="H239" s="131" t="s">
        <v>129</v>
      </c>
      <c r="I239" s="131"/>
      <c r="J239" s="131"/>
      <c r="K239" s="136" t="s">
        <v>127</v>
      </c>
    </row>
    <row r="240" spans="1:11" ht="42" customHeight="1">
      <c r="A240" s="293"/>
      <c r="B240" s="295"/>
      <c r="C240" s="295"/>
      <c r="D240" s="128" t="s">
        <v>128</v>
      </c>
      <c r="E240" s="19">
        <v>1</v>
      </c>
      <c r="F240" s="133" t="s">
        <v>463</v>
      </c>
      <c r="G240" s="131">
        <v>0</v>
      </c>
      <c r="H240" s="19">
        <v>1</v>
      </c>
      <c r="I240" s="19"/>
      <c r="J240" s="19"/>
      <c r="K240" s="136" t="s">
        <v>127</v>
      </c>
    </row>
    <row r="241" spans="1:11" ht="40.5" customHeight="1">
      <c r="A241" s="293"/>
      <c r="B241" s="126" t="s">
        <v>66</v>
      </c>
      <c r="C241" s="128" t="s">
        <v>67</v>
      </c>
      <c r="D241" s="128" t="s">
        <v>68</v>
      </c>
      <c r="E241" s="27">
        <v>1</v>
      </c>
      <c r="F241" s="133" t="s">
        <v>464</v>
      </c>
      <c r="G241" s="66">
        <v>0</v>
      </c>
      <c r="H241" s="27">
        <v>1</v>
      </c>
      <c r="I241" s="27"/>
      <c r="J241" s="27"/>
      <c r="K241" s="136" t="s">
        <v>127</v>
      </c>
    </row>
    <row r="242" spans="1:11" ht="60">
      <c r="A242" s="293"/>
      <c r="B242" s="126" t="s">
        <v>70</v>
      </c>
      <c r="C242" s="128" t="s">
        <v>71</v>
      </c>
      <c r="D242" s="128" t="s">
        <v>72</v>
      </c>
      <c r="E242" s="19">
        <v>1</v>
      </c>
      <c r="F242" s="133" t="s">
        <v>465</v>
      </c>
      <c r="G242" s="66">
        <v>0</v>
      </c>
      <c r="H242" s="27">
        <v>1</v>
      </c>
      <c r="I242" s="27"/>
      <c r="J242" s="27"/>
      <c r="K242" s="136" t="s">
        <v>127</v>
      </c>
    </row>
    <row r="243" spans="8:11" ht="12.75">
      <c r="H243" s="292" t="s">
        <v>657</v>
      </c>
      <c r="I243" s="292"/>
      <c r="J243" s="292"/>
      <c r="K243" s="292"/>
    </row>
    <row r="244" ht="12">
      <c r="A244" s="1" t="s">
        <v>623</v>
      </c>
    </row>
    <row r="248" spans="1:2" ht="12">
      <c r="A248" s="350" t="s">
        <v>714</v>
      </c>
      <c r="B248" s="350"/>
    </row>
    <row r="249" spans="1:2" ht="12">
      <c r="A249" s="349" t="s">
        <v>715</v>
      </c>
      <c r="B249" s="349"/>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O200"/>
  <sheetViews>
    <sheetView tabSelected="1" zoomScalePageLayoutView="0" workbookViewId="0" topLeftCell="A169">
      <selection activeCell="H173" sqref="H173"/>
    </sheetView>
  </sheetViews>
  <sheetFormatPr defaultColWidth="11.421875" defaultRowHeight="15"/>
  <cols>
    <col min="1" max="1" width="26.28125" style="208" customWidth="1"/>
    <col min="2" max="2" width="21.140625" style="208" customWidth="1"/>
    <col min="3" max="3" width="30.7109375" style="210" customWidth="1"/>
    <col min="4" max="4" width="18.57421875" style="210" customWidth="1"/>
    <col min="5" max="6" width="7.28125" style="195" customWidth="1"/>
    <col min="7" max="7" width="10.8515625" style="195" customWidth="1"/>
    <col min="8" max="8" width="33.8515625" style="195" customWidth="1"/>
    <col min="9" max="9" width="21.00390625" style="195" customWidth="1"/>
    <col min="10" max="10" width="26.00390625" style="208" customWidth="1"/>
    <col min="11" max="11" width="16.7109375" style="215" customWidth="1"/>
    <col min="12" max="13" width="9.57421875" style="208" customWidth="1"/>
    <col min="14" max="16384" width="11.421875" style="208" customWidth="1"/>
  </cols>
  <sheetData>
    <row r="1" spans="1:13" ht="30" customHeight="1">
      <c r="A1" s="414"/>
      <c r="B1" s="415"/>
      <c r="C1" s="418" t="s">
        <v>1254</v>
      </c>
      <c r="D1" s="418"/>
      <c r="E1" s="418"/>
      <c r="F1" s="418"/>
      <c r="G1" s="418"/>
      <c r="H1" s="418"/>
      <c r="I1" s="418"/>
      <c r="J1" s="418"/>
      <c r="K1" s="419" t="s">
        <v>1255</v>
      </c>
      <c r="L1" s="419"/>
      <c r="M1" s="419"/>
    </row>
    <row r="2" spans="1:13" ht="30" customHeight="1">
      <c r="A2" s="414"/>
      <c r="B2" s="415"/>
      <c r="C2" s="418" t="s">
        <v>1256</v>
      </c>
      <c r="D2" s="418"/>
      <c r="E2" s="418"/>
      <c r="F2" s="418"/>
      <c r="G2" s="418"/>
      <c r="H2" s="418"/>
      <c r="I2" s="418"/>
      <c r="J2" s="418"/>
      <c r="K2" s="419" t="s">
        <v>1257</v>
      </c>
      <c r="L2" s="419"/>
      <c r="M2" s="419"/>
    </row>
    <row r="3" spans="1:13" ht="30" customHeight="1">
      <c r="A3" s="416"/>
      <c r="B3" s="417"/>
      <c r="C3" s="418" t="s">
        <v>1258</v>
      </c>
      <c r="D3" s="418"/>
      <c r="E3" s="418"/>
      <c r="F3" s="418"/>
      <c r="G3" s="418"/>
      <c r="H3" s="418"/>
      <c r="I3" s="418"/>
      <c r="J3" s="418"/>
      <c r="K3" s="419" t="s">
        <v>1259</v>
      </c>
      <c r="L3" s="419"/>
      <c r="M3" s="419"/>
    </row>
    <row r="4" spans="1:13" ht="32.25" customHeight="1">
      <c r="A4" s="325" t="s">
        <v>1328</v>
      </c>
      <c r="B4" s="325"/>
      <c r="C4" s="325"/>
      <c r="D4" s="325"/>
      <c r="E4" s="325"/>
      <c r="F4" s="325"/>
      <c r="G4" s="325"/>
      <c r="H4" s="325"/>
      <c r="I4" s="325"/>
      <c r="J4" s="325"/>
      <c r="K4" s="325"/>
      <c r="L4" s="325"/>
      <c r="M4" s="325"/>
    </row>
    <row r="5" spans="1:13" ht="21" customHeight="1">
      <c r="A5" s="384" t="s">
        <v>1056</v>
      </c>
      <c r="B5" s="384"/>
      <c r="C5" s="384"/>
      <c r="D5" s="384"/>
      <c r="E5" s="384"/>
      <c r="F5" s="384"/>
      <c r="G5" s="384"/>
      <c r="H5" s="384"/>
      <c r="I5" s="384"/>
      <c r="J5" s="384"/>
      <c r="K5" s="384"/>
      <c r="L5" s="384"/>
      <c r="M5" s="384"/>
    </row>
    <row r="6" spans="1:13" ht="38.25" customHeight="1">
      <c r="A6" s="329" t="s">
        <v>1025</v>
      </c>
      <c r="B6" s="329"/>
      <c r="C6" s="329"/>
      <c r="D6" s="329"/>
      <c r="E6" s="329"/>
      <c r="F6" s="329"/>
      <c r="G6" s="329"/>
      <c r="H6" s="329"/>
      <c r="I6" s="329"/>
      <c r="J6" s="329"/>
      <c r="K6" s="329"/>
      <c r="L6" s="329"/>
      <c r="M6" s="329"/>
    </row>
    <row r="7" spans="1:13" ht="24.75" customHeight="1">
      <c r="A7" s="382" t="s">
        <v>1130</v>
      </c>
      <c r="B7" s="382" t="s">
        <v>860</v>
      </c>
      <c r="C7" s="382" t="s">
        <v>857</v>
      </c>
      <c r="D7" s="382" t="s">
        <v>858</v>
      </c>
      <c r="E7" s="382" t="s">
        <v>1023</v>
      </c>
      <c r="F7" s="382"/>
      <c r="G7" s="382" t="s">
        <v>1248</v>
      </c>
      <c r="H7" s="382"/>
      <c r="I7" s="382" t="s">
        <v>485</v>
      </c>
      <c r="J7" s="382" t="s">
        <v>1253</v>
      </c>
      <c r="K7" s="382"/>
      <c r="L7" s="382" t="s">
        <v>1251</v>
      </c>
      <c r="M7" s="382" t="s">
        <v>1252</v>
      </c>
    </row>
    <row r="8" spans="1:13" ht="47.25" customHeight="1">
      <c r="A8" s="382"/>
      <c r="B8" s="382"/>
      <c r="C8" s="382"/>
      <c r="D8" s="382"/>
      <c r="E8" s="202" t="s">
        <v>1079</v>
      </c>
      <c r="F8" s="202" t="s">
        <v>1080</v>
      </c>
      <c r="G8" s="202" t="s">
        <v>1249</v>
      </c>
      <c r="H8" s="202" t="s">
        <v>1250</v>
      </c>
      <c r="I8" s="382"/>
      <c r="J8" s="238" t="s">
        <v>1077</v>
      </c>
      <c r="K8" s="238" t="s">
        <v>1262</v>
      </c>
      <c r="L8" s="382"/>
      <c r="M8" s="382"/>
    </row>
    <row r="9" spans="1:13" ht="153.75" customHeight="1">
      <c r="A9" s="295" t="s">
        <v>1306</v>
      </c>
      <c r="B9" s="221" t="s">
        <v>953</v>
      </c>
      <c r="C9" s="204" t="s">
        <v>1196</v>
      </c>
      <c r="D9" s="204" t="s">
        <v>954</v>
      </c>
      <c r="E9" s="225">
        <v>0</v>
      </c>
      <c r="F9" s="225">
        <v>1</v>
      </c>
      <c r="G9" s="260">
        <f>L193</f>
        <v>0.8613374329659049</v>
      </c>
      <c r="H9" s="250" t="s">
        <v>1401</v>
      </c>
      <c r="I9" s="221" t="s">
        <v>955</v>
      </c>
      <c r="J9" s="221" t="s">
        <v>1120</v>
      </c>
      <c r="K9" s="248" t="s">
        <v>1072</v>
      </c>
      <c r="L9" s="94"/>
      <c r="M9" s="94"/>
    </row>
    <row r="10" spans="1:13" ht="360">
      <c r="A10" s="385"/>
      <c r="B10" s="221" t="s">
        <v>861</v>
      </c>
      <c r="C10" s="221" t="s">
        <v>1202</v>
      </c>
      <c r="D10" s="204" t="s">
        <v>1307</v>
      </c>
      <c r="E10" s="222">
        <v>0</v>
      </c>
      <c r="F10" s="205">
        <f>3/3</f>
        <v>1</v>
      </c>
      <c r="G10" s="205">
        <v>1</v>
      </c>
      <c r="H10" s="248" t="s">
        <v>1405</v>
      </c>
      <c r="I10" s="204" t="s">
        <v>1261</v>
      </c>
      <c r="J10" s="221" t="s">
        <v>1120</v>
      </c>
      <c r="K10" s="248" t="s">
        <v>1072</v>
      </c>
      <c r="L10" s="377">
        <f>(G10+G11+G12+G13+G14+G15+G16+G17+G18)/9</f>
        <v>1</v>
      </c>
      <c r="M10" s="375">
        <v>8</v>
      </c>
    </row>
    <row r="11" spans="1:13" ht="264">
      <c r="A11" s="385"/>
      <c r="B11" s="221" t="s">
        <v>1192</v>
      </c>
      <c r="C11" s="221" t="s">
        <v>1209</v>
      </c>
      <c r="D11" s="221" t="s">
        <v>1210</v>
      </c>
      <c r="E11" s="227">
        <v>0</v>
      </c>
      <c r="F11" s="225">
        <v>1</v>
      </c>
      <c r="G11" s="251">
        <v>1</v>
      </c>
      <c r="H11" s="248" t="s">
        <v>1329</v>
      </c>
      <c r="I11" s="26" t="s">
        <v>1190</v>
      </c>
      <c r="J11" s="26" t="s">
        <v>1191</v>
      </c>
      <c r="K11" s="221" t="s">
        <v>1072</v>
      </c>
      <c r="L11" s="404"/>
      <c r="M11" s="404"/>
    </row>
    <row r="12" spans="1:13" ht="409.5" customHeight="1">
      <c r="A12" s="385"/>
      <c r="B12" s="221" t="s">
        <v>1081</v>
      </c>
      <c r="C12" s="204" t="s">
        <v>1263</v>
      </c>
      <c r="D12" s="204" t="s">
        <v>956</v>
      </c>
      <c r="E12" s="226">
        <v>1</v>
      </c>
      <c r="F12" s="205">
        <f>7/7</f>
        <v>1</v>
      </c>
      <c r="G12" s="205">
        <v>1</v>
      </c>
      <c r="H12" s="248" t="s">
        <v>1406</v>
      </c>
      <c r="I12" s="221" t="s">
        <v>1015</v>
      </c>
      <c r="J12" s="221" t="s">
        <v>1120</v>
      </c>
      <c r="K12" s="221" t="s">
        <v>1072</v>
      </c>
      <c r="L12" s="404"/>
      <c r="M12" s="404"/>
    </row>
    <row r="13" spans="1:13" ht="124.5" customHeight="1">
      <c r="A13" s="295" t="s">
        <v>1308</v>
      </c>
      <c r="B13" s="346" t="s">
        <v>925</v>
      </c>
      <c r="C13" s="295" t="s">
        <v>931</v>
      </c>
      <c r="D13" s="221" t="s">
        <v>1264</v>
      </c>
      <c r="E13" s="222">
        <v>0</v>
      </c>
      <c r="F13" s="225">
        <f>12/12</f>
        <v>1</v>
      </c>
      <c r="G13" s="251">
        <v>1</v>
      </c>
      <c r="H13" s="250" t="s">
        <v>1331</v>
      </c>
      <c r="I13" s="204" t="s">
        <v>1014</v>
      </c>
      <c r="J13" s="221" t="s">
        <v>1120</v>
      </c>
      <c r="K13" s="221" t="s">
        <v>1072</v>
      </c>
      <c r="L13" s="404"/>
      <c r="M13" s="404"/>
    </row>
    <row r="14" spans="1:13" ht="105" customHeight="1">
      <c r="A14" s="295"/>
      <c r="B14" s="346"/>
      <c r="C14" s="295"/>
      <c r="D14" s="253" t="s">
        <v>1330</v>
      </c>
      <c r="E14" s="254">
        <v>0</v>
      </c>
      <c r="F14" s="256">
        <v>1</v>
      </c>
      <c r="G14" s="256">
        <v>1</v>
      </c>
      <c r="H14" s="255" t="s">
        <v>1332</v>
      </c>
      <c r="I14" s="204"/>
      <c r="J14" s="253"/>
      <c r="K14" s="253"/>
      <c r="L14" s="404"/>
      <c r="M14" s="404"/>
    </row>
    <row r="15" spans="1:13" ht="78.75" customHeight="1">
      <c r="A15" s="295"/>
      <c r="B15" s="346"/>
      <c r="C15" s="295"/>
      <c r="D15" s="221" t="s">
        <v>1193</v>
      </c>
      <c r="E15" s="222">
        <v>0</v>
      </c>
      <c r="F15" s="225">
        <f>6/6</f>
        <v>1</v>
      </c>
      <c r="G15" s="251">
        <v>1</v>
      </c>
      <c r="H15" s="250" t="s">
        <v>1333</v>
      </c>
      <c r="I15" s="204" t="s">
        <v>1071</v>
      </c>
      <c r="J15" s="221" t="s">
        <v>1120</v>
      </c>
      <c r="K15" s="221" t="s">
        <v>1072</v>
      </c>
      <c r="L15" s="404"/>
      <c r="M15" s="404"/>
    </row>
    <row r="16" spans="1:13" ht="45.75" customHeight="1">
      <c r="A16" s="295"/>
      <c r="B16" s="346"/>
      <c r="C16" s="204" t="s">
        <v>957</v>
      </c>
      <c r="D16" s="204" t="s">
        <v>958</v>
      </c>
      <c r="E16" s="222">
        <v>0</v>
      </c>
      <c r="F16" s="205">
        <f>16/16</f>
        <v>1</v>
      </c>
      <c r="G16" s="205">
        <v>1</v>
      </c>
      <c r="H16" s="250" t="s">
        <v>1334</v>
      </c>
      <c r="I16" s="204" t="s">
        <v>863</v>
      </c>
      <c r="J16" s="221" t="s">
        <v>1120</v>
      </c>
      <c r="K16" s="221" t="s">
        <v>1072</v>
      </c>
      <c r="L16" s="404"/>
      <c r="M16" s="404"/>
    </row>
    <row r="17" spans="1:13" ht="98.25" customHeight="1">
      <c r="A17" s="295"/>
      <c r="B17" s="346"/>
      <c r="C17" s="204" t="s">
        <v>862</v>
      </c>
      <c r="D17" s="204" t="s">
        <v>951</v>
      </c>
      <c r="E17" s="222">
        <v>0</v>
      </c>
      <c r="F17" s="205">
        <f>14/14</f>
        <v>1</v>
      </c>
      <c r="G17" s="205">
        <v>1</v>
      </c>
      <c r="H17" s="248" t="s">
        <v>1407</v>
      </c>
      <c r="I17" s="204" t="s">
        <v>863</v>
      </c>
      <c r="J17" s="221" t="s">
        <v>1120</v>
      </c>
      <c r="K17" s="221" t="s">
        <v>1072</v>
      </c>
      <c r="L17" s="404"/>
      <c r="M17" s="404"/>
    </row>
    <row r="18" spans="1:13" ht="91.5" customHeight="1">
      <c r="A18" s="295"/>
      <c r="B18" s="346"/>
      <c r="C18" s="204" t="s">
        <v>1211</v>
      </c>
      <c r="D18" s="204" t="s">
        <v>959</v>
      </c>
      <c r="E18" s="222">
        <v>0</v>
      </c>
      <c r="F18" s="205">
        <f>1/1</f>
        <v>1</v>
      </c>
      <c r="G18" s="205">
        <v>1</v>
      </c>
      <c r="H18" s="253" t="s">
        <v>1408</v>
      </c>
      <c r="I18" s="204" t="s">
        <v>1061</v>
      </c>
      <c r="J18" s="221" t="s">
        <v>1060</v>
      </c>
      <c r="K18" s="221" t="s">
        <v>1066</v>
      </c>
      <c r="L18" s="376"/>
      <c r="M18" s="376"/>
    </row>
    <row r="19" spans="1:13" ht="21" customHeight="1">
      <c r="A19" s="384" t="s">
        <v>1057</v>
      </c>
      <c r="B19" s="384"/>
      <c r="C19" s="384"/>
      <c r="D19" s="384"/>
      <c r="E19" s="384"/>
      <c r="F19" s="384"/>
      <c r="G19" s="384"/>
      <c r="H19" s="384"/>
      <c r="I19" s="384"/>
      <c r="J19" s="384"/>
      <c r="K19" s="384"/>
      <c r="L19" s="94"/>
      <c r="M19" s="94"/>
    </row>
    <row r="20" spans="1:13" ht="28.5" customHeight="1">
      <c r="A20" s="346" t="s">
        <v>1054</v>
      </c>
      <c r="B20" s="346"/>
      <c r="C20" s="346"/>
      <c r="D20" s="346"/>
      <c r="E20" s="346"/>
      <c r="F20" s="346"/>
      <c r="G20" s="346"/>
      <c r="H20" s="346"/>
      <c r="I20" s="346"/>
      <c r="J20" s="346"/>
      <c r="K20" s="346"/>
      <c r="L20" s="94"/>
      <c r="M20" s="94"/>
    </row>
    <row r="21" spans="1:13" ht="24.75" customHeight="1">
      <c r="A21" s="382" t="s">
        <v>859</v>
      </c>
      <c r="B21" s="382" t="s">
        <v>860</v>
      </c>
      <c r="C21" s="382" t="s">
        <v>857</v>
      </c>
      <c r="D21" s="382" t="s">
        <v>858</v>
      </c>
      <c r="E21" s="382" t="s">
        <v>1023</v>
      </c>
      <c r="F21" s="382"/>
      <c r="G21" s="382" t="s">
        <v>1248</v>
      </c>
      <c r="H21" s="382"/>
      <c r="I21" s="382" t="s">
        <v>485</v>
      </c>
      <c r="J21" s="382" t="s">
        <v>1077</v>
      </c>
      <c r="K21" s="286" t="s">
        <v>1078</v>
      </c>
      <c r="L21" s="382" t="s">
        <v>1251</v>
      </c>
      <c r="M21" s="382" t="s">
        <v>1252</v>
      </c>
    </row>
    <row r="22" spans="1:13" ht="35.25" customHeight="1">
      <c r="A22" s="382"/>
      <c r="B22" s="382"/>
      <c r="C22" s="382"/>
      <c r="D22" s="382"/>
      <c r="E22" s="202" t="s">
        <v>1079</v>
      </c>
      <c r="F22" s="202" t="s">
        <v>1080</v>
      </c>
      <c r="G22" s="202" t="s">
        <v>1249</v>
      </c>
      <c r="H22" s="202" t="s">
        <v>1250</v>
      </c>
      <c r="I22" s="382"/>
      <c r="J22" s="382"/>
      <c r="K22" s="286"/>
      <c r="L22" s="382"/>
      <c r="M22" s="382"/>
    </row>
    <row r="23" spans="1:13" ht="97.5" customHeight="1">
      <c r="A23" s="295" t="s">
        <v>960</v>
      </c>
      <c r="B23" s="295" t="s">
        <v>1083</v>
      </c>
      <c r="C23" s="204" t="s">
        <v>1142</v>
      </c>
      <c r="D23" s="204" t="s">
        <v>926</v>
      </c>
      <c r="E23" s="222">
        <v>0</v>
      </c>
      <c r="F23" s="225">
        <v>1</v>
      </c>
      <c r="G23" s="251">
        <v>1</v>
      </c>
      <c r="H23" s="204" t="s">
        <v>1397</v>
      </c>
      <c r="I23" s="204" t="s">
        <v>1073</v>
      </c>
      <c r="J23" s="221" t="s">
        <v>1140</v>
      </c>
      <c r="K23" s="221"/>
      <c r="L23" s="379">
        <f>(G23+G24+G25+G26+G27+G28)/6</f>
        <v>1</v>
      </c>
      <c r="M23" s="375">
        <v>6</v>
      </c>
    </row>
    <row r="24" spans="1:13" ht="81.75" customHeight="1">
      <c r="A24" s="295"/>
      <c r="B24" s="295"/>
      <c r="C24" s="204" t="s">
        <v>1082</v>
      </c>
      <c r="D24" s="204" t="s">
        <v>928</v>
      </c>
      <c r="E24" s="222">
        <v>0</v>
      </c>
      <c r="F24" s="205">
        <f>1/1</f>
        <v>1</v>
      </c>
      <c r="G24" s="205">
        <v>1</v>
      </c>
      <c r="H24" s="204" t="s">
        <v>1265</v>
      </c>
      <c r="I24" s="204" t="s">
        <v>927</v>
      </c>
      <c r="J24" s="221" t="s">
        <v>1140</v>
      </c>
      <c r="K24" s="221"/>
      <c r="L24" s="380"/>
      <c r="M24" s="404"/>
    </row>
    <row r="25" spans="1:13" ht="87" customHeight="1">
      <c r="A25" s="295"/>
      <c r="B25" s="295"/>
      <c r="C25" s="221" t="s">
        <v>1134</v>
      </c>
      <c r="D25" s="204" t="s">
        <v>1143</v>
      </c>
      <c r="E25" s="222">
        <v>0</v>
      </c>
      <c r="F25" s="225">
        <v>1</v>
      </c>
      <c r="G25" s="251">
        <v>1</v>
      </c>
      <c r="H25" s="204" t="s">
        <v>1271</v>
      </c>
      <c r="I25" s="204" t="s">
        <v>1135</v>
      </c>
      <c r="J25" s="221" t="s">
        <v>1140</v>
      </c>
      <c r="K25" s="221"/>
      <c r="L25" s="380"/>
      <c r="M25" s="404"/>
    </row>
    <row r="26" spans="1:13" ht="115.5" customHeight="1">
      <c r="A26" s="295"/>
      <c r="B26" s="295"/>
      <c r="C26" s="221" t="s">
        <v>1144</v>
      </c>
      <c r="D26" s="204" t="s">
        <v>1084</v>
      </c>
      <c r="E26" s="222">
        <v>0</v>
      </c>
      <c r="F26" s="225">
        <v>1</v>
      </c>
      <c r="G26" s="251">
        <v>1</v>
      </c>
      <c r="H26" s="204" t="s">
        <v>1302</v>
      </c>
      <c r="I26" s="204" t="s">
        <v>1145</v>
      </c>
      <c r="J26" s="221" t="s">
        <v>1122</v>
      </c>
      <c r="K26" s="221"/>
      <c r="L26" s="380"/>
      <c r="M26" s="404"/>
    </row>
    <row r="27" spans="1:13" ht="132">
      <c r="A27" s="295"/>
      <c r="B27" s="295"/>
      <c r="C27" s="221" t="s">
        <v>935</v>
      </c>
      <c r="D27" s="204" t="s">
        <v>1146</v>
      </c>
      <c r="E27" s="222">
        <v>0</v>
      </c>
      <c r="F27" s="225">
        <v>1</v>
      </c>
      <c r="G27" s="251">
        <v>1</v>
      </c>
      <c r="H27" s="248" t="s">
        <v>1266</v>
      </c>
      <c r="I27" s="204" t="s">
        <v>864</v>
      </c>
      <c r="J27" s="221" t="s">
        <v>1123</v>
      </c>
      <c r="K27" s="221"/>
      <c r="L27" s="380"/>
      <c r="M27" s="404"/>
    </row>
    <row r="28" spans="1:13" ht="147" customHeight="1">
      <c r="A28" s="295"/>
      <c r="B28" s="221" t="s">
        <v>950</v>
      </c>
      <c r="C28" s="204" t="s">
        <v>929</v>
      </c>
      <c r="D28" s="204" t="s">
        <v>961</v>
      </c>
      <c r="E28" s="225">
        <v>0</v>
      </c>
      <c r="F28" s="225">
        <v>1</v>
      </c>
      <c r="G28" s="251">
        <v>1</v>
      </c>
      <c r="H28" s="248" t="s">
        <v>1267</v>
      </c>
      <c r="I28" s="204" t="s">
        <v>1124</v>
      </c>
      <c r="J28" s="221" t="s">
        <v>1140</v>
      </c>
      <c r="K28" s="221"/>
      <c r="L28" s="381"/>
      <c r="M28" s="376"/>
    </row>
    <row r="29" spans="1:13" ht="27.75" customHeight="1">
      <c r="A29" s="384" t="s">
        <v>1017</v>
      </c>
      <c r="B29" s="384"/>
      <c r="C29" s="384"/>
      <c r="D29" s="384"/>
      <c r="E29" s="384"/>
      <c r="F29" s="384"/>
      <c r="G29" s="384"/>
      <c r="H29" s="384"/>
      <c r="I29" s="384"/>
      <c r="J29" s="384"/>
      <c r="K29" s="384"/>
      <c r="L29" s="94"/>
      <c r="M29" s="94"/>
    </row>
    <row r="30" spans="1:13" s="211" customFormat="1" ht="30" customHeight="1">
      <c r="A30" s="295" t="s">
        <v>1026</v>
      </c>
      <c r="B30" s="295"/>
      <c r="C30" s="295"/>
      <c r="D30" s="295"/>
      <c r="E30" s="295"/>
      <c r="F30" s="295"/>
      <c r="G30" s="295"/>
      <c r="H30" s="295"/>
      <c r="I30" s="295"/>
      <c r="J30" s="295"/>
      <c r="K30" s="295"/>
      <c r="L30" s="235"/>
      <c r="M30" s="235"/>
    </row>
    <row r="31" spans="1:13" ht="24.75" customHeight="1">
      <c r="A31" s="286" t="s">
        <v>859</v>
      </c>
      <c r="B31" s="382" t="s">
        <v>860</v>
      </c>
      <c r="C31" s="382" t="s">
        <v>857</v>
      </c>
      <c r="D31" s="382" t="s">
        <v>858</v>
      </c>
      <c r="E31" s="382" t="s">
        <v>1023</v>
      </c>
      <c r="F31" s="382"/>
      <c r="G31" s="382" t="s">
        <v>1248</v>
      </c>
      <c r="H31" s="382"/>
      <c r="I31" s="382" t="s">
        <v>485</v>
      </c>
      <c r="J31" s="382" t="s">
        <v>1077</v>
      </c>
      <c r="K31" s="286" t="s">
        <v>1078</v>
      </c>
      <c r="L31" s="382" t="s">
        <v>1251</v>
      </c>
      <c r="M31" s="382" t="s">
        <v>1252</v>
      </c>
    </row>
    <row r="32" spans="1:13" ht="35.25" customHeight="1">
      <c r="A32" s="286"/>
      <c r="B32" s="382"/>
      <c r="C32" s="382"/>
      <c r="D32" s="382"/>
      <c r="E32" s="202" t="s">
        <v>1079</v>
      </c>
      <c r="F32" s="202" t="s">
        <v>1080</v>
      </c>
      <c r="G32" s="202" t="s">
        <v>1249</v>
      </c>
      <c r="H32" s="202" t="s">
        <v>1250</v>
      </c>
      <c r="I32" s="382"/>
      <c r="J32" s="382"/>
      <c r="K32" s="286"/>
      <c r="L32" s="382"/>
      <c r="M32" s="382"/>
    </row>
    <row r="33" spans="1:13" ht="60">
      <c r="A33" s="385" t="s">
        <v>1309</v>
      </c>
      <c r="B33" s="209" t="s">
        <v>1242</v>
      </c>
      <c r="C33" s="209" t="s">
        <v>1243</v>
      </c>
      <c r="D33" s="204" t="s">
        <v>1239</v>
      </c>
      <c r="E33" s="205">
        <v>0.1</v>
      </c>
      <c r="F33" s="205">
        <v>1</v>
      </c>
      <c r="G33" s="205">
        <v>0</v>
      </c>
      <c r="H33" s="204" t="s">
        <v>1272</v>
      </c>
      <c r="I33" s="230" t="s">
        <v>1240</v>
      </c>
      <c r="J33" s="230" t="s">
        <v>1241</v>
      </c>
      <c r="K33" s="229"/>
      <c r="L33" s="405">
        <f>(G33+G34+G35+G36+G37+G38+G39+G40+G41+G42+G43+G44+G45+G46+G47+G48+G49)/17</f>
        <v>0.8582673692651355</v>
      </c>
      <c r="M33" s="408">
        <v>17</v>
      </c>
    </row>
    <row r="34" spans="1:13" s="214" customFormat="1" ht="91.5" customHeight="1">
      <c r="A34" s="386"/>
      <c r="B34" s="209" t="s">
        <v>1212</v>
      </c>
      <c r="C34" s="209" t="s">
        <v>1085</v>
      </c>
      <c r="D34" s="204" t="s">
        <v>962</v>
      </c>
      <c r="E34" s="231">
        <v>0</v>
      </c>
      <c r="F34" s="205">
        <v>1</v>
      </c>
      <c r="G34" s="205">
        <v>1</v>
      </c>
      <c r="H34" s="204" t="s">
        <v>1286</v>
      </c>
      <c r="I34" s="230" t="s">
        <v>865</v>
      </c>
      <c r="J34" s="230" t="s">
        <v>1037</v>
      </c>
      <c r="K34" s="295"/>
      <c r="L34" s="406"/>
      <c r="M34" s="409"/>
    </row>
    <row r="35" spans="1:13" ht="105" customHeight="1">
      <c r="A35" s="386"/>
      <c r="B35" s="204" t="s">
        <v>1136</v>
      </c>
      <c r="C35" s="204" t="s">
        <v>1067</v>
      </c>
      <c r="D35" s="204" t="s">
        <v>1068</v>
      </c>
      <c r="E35" s="231">
        <v>578</v>
      </c>
      <c r="F35" s="231">
        <v>790</v>
      </c>
      <c r="G35" s="234">
        <f>(264+366)/790</f>
        <v>0.7974683544303798</v>
      </c>
      <c r="H35" s="204" t="s">
        <v>1335</v>
      </c>
      <c r="I35" s="230" t="s">
        <v>865</v>
      </c>
      <c r="J35" s="230" t="s">
        <v>1037</v>
      </c>
      <c r="K35" s="295"/>
      <c r="L35" s="406"/>
      <c r="M35" s="409"/>
    </row>
    <row r="36" spans="1:13" ht="91.5" customHeight="1">
      <c r="A36" s="386"/>
      <c r="B36" s="295" t="s">
        <v>1213</v>
      </c>
      <c r="C36" s="204" t="s">
        <v>1018</v>
      </c>
      <c r="D36" s="204" t="s">
        <v>1019</v>
      </c>
      <c r="E36" s="231">
        <v>0</v>
      </c>
      <c r="F36" s="205">
        <f>60/60</f>
        <v>1</v>
      </c>
      <c r="G36" s="205">
        <f>60/60</f>
        <v>1</v>
      </c>
      <c r="H36" s="204" t="s">
        <v>1395</v>
      </c>
      <c r="I36" s="230" t="s">
        <v>793</v>
      </c>
      <c r="J36" s="230" t="s">
        <v>1119</v>
      </c>
      <c r="K36" s="295"/>
      <c r="L36" s="406"/>
      <c r="M36" s="409"/>
    </row>
    <row r="37" spans="1:13" ht="328.5" customHeight="1">
      <c r="A37" s="386"/>
      <c r="B37" s="295"/>
      <c r="C37" s="204" t="s">
        <v>866</v>
      </c>
      <c r="D37" s="204" t="s">
        <v>947</v>
      </c>
      <c r="E37" s="234">
        <v>0</v>
      </c>
      <c r="F37" s="205">
        <v>0.7</v>
      </c>
      <c r="G37" s="160">
        <v>0.8</v>
      </c>
      <c r="H37" s="285" t="s">
        <v>1409</v>
      </c>
      <c r="I37" s="230" t="s">
        <v>867</v>
      </c>
      <c r="J37" s="230" t="s">
        <v>1122</v>
      </c>
      <c r="K37" s="295"/>
      <c r="L37" s="406"/>
      <c r="M37" s="409"/>
    </row>
    <row r="38" spans="1:13" ht="154.5" customHeight="1">
      <c r="A38" s="386"/>
      <c r="B38" s="204" t="s">
        <v>1186</v>
      </c>
      <c r="C38" s="230" t="s">
        <v>1238</v>
      </c>
      <c r="D38" s="230" t="s">
        <v>1199</v>
      </c>
      <c r="E38" s="231">
        <v>451</v>
      </c>
      <c r="F38" s="231">
        <v>650</v>
      </c>
      <c r="G38" s="234">
        <f>(232+290)/650</f>
        <v>0.803076923076923</v>
      </c>
      <c r="H38" s="204" t="s">
        <v>1336</v>
      </c>
      <c r="I38" s="230" t="s">
        <v>865</v>
      </c>
      <c r="J38" s="230" t="s">
        <v>1037</v>
      </c>
      <c r="K38" s="295"/>
      <c r="L38" s="406"/>
      <c r="M38" s="409"/>
    </row>
    <row r="39" spans="1:13" ht="95.25" customHeight="1">
      <c r="A39" s="386"/>
      <c r="B39" s="295" t="s">
        <v>1213</v>
      </c>
      <c r="C39" s="204" t="s">
        <v>1018</v>
      </c>
      <c r="D39" s="204" t="s">
        <v>1069</v>
      </c>
      <c r="E39" s="233">
        <v>0</v>
      </c>
      <c r="F39" s="205">
        <f>72/72</f>
        <v>1</v>
      </c>
      <c r="G39" s="205">
        <v>1</v>
      </c>
      <c r="H39" s="281" t="s">
        <v>1396</v>
      </c>
      <c r="I39" s="230" t="s">
        <v>57</v>
      </c>
      <c r="J39" s="230" t="s">
        <v>1119</v>
      </c>
      <c r="K39" s="295"/>
      <c r="L39" s="406"/>
      <c r="M39" s="409"/>
    </row>
    <row r="40" spans="1:13" ht="306.75" customHeight="1">
      <c r="A40" s="386"/>
      <c r="B40" s="295"/>
      <c r="C40" s="204" t="s">
        <v>963</v>
      </c>
      <c r="D40" s="230" t="s">
        <v>964</v>
      </c>
      <c r="E40" s="205">
        <v>0</v>
      </c>
      <c r="F40" s="205">
        <v>0.6</v>
      </c>
      <c r="G40" s="82">
        <v>0.62</v>
      </c>
      <c r="H40" s="285" t="s">
        <v>1402</v>
      </c>
      <c r="I40" s="230" t="s">
        <v>57</v>
      </c>
      <c r="J40" s="230" t="s">
        <v>1119</v>
      </c>
      <c r="K40" s="295"/>
      <c r="L40" s="406"/>
      <c r="M40" s="409"/>
    </row>
    <row r="41" spans="1:13" ht="117" customHeight="1">
      <c r="A41" s="385" t="s">
        <v>1310</v>
      </c>
      <c r="B41" s="295" t="s">
        <v>1214</v>
      </c>
      <c r="C41" s="230" t="s">
        <v>1016</v>
      </c>
      <c r="D41" s="230" t="s">
        <v>965</v>
      </c>
      <c r="E41" s="233">
        <v>0</v>
      </c>
      <c r="F41" s="205">
        <v>1</v>
      </c>
      <c r="G41" s="205">
        <f>57/57</f>
        <v>1</v>
      </c>
      <c r="H41" s="204" t="s">
        <v>1403</v>
      </c>
      <c r="I41" s="230" t="s">
        <v>103</v>
      </c>
      <c r="J41" s="230" t="s">
        <v>1125</v>
      </c>
      <c r="K41" s="295"/>
      <c r="L41" s="406"/>
      <c r="M41" s="409"/>
    </row>
    <row r="42" spans="1:13" ht="88.5" customHeight="1">
      <c r="A42" s="287"/>
      <c r="B42" s="287"/>
      <c r="C42" s="230" t="s">
        <v>1222</v>
      </c>
      <c r="D42" s="230" t="s">
        <v>966</v>
      </c>
      <c r="E42" s="233">
        <v>0</v>
      </c>
      <c r="F42" s="205">
        <v>0.9</v>
      </c>
      <c r="G42" s="205">
        <v>0.87</v>
      </c>
      <c r="H42" s="204" t="s">
        <v>1337</v>
      </c>
      <c r="I42" s="230" t="s">
        <v>967</v>
      </c>
      <c r="J42" s="230" t="s">
        <v>1125</v>
      </c>
      <c r="K42" s="295"/>
      <c r="L42" s="406"/>
      <c r="M42" s="409"/>
    </row>
    <row r="43" spans="1:13" ht="112.5" customHeight="1">
      <c r="A43" s="287"/>
      <c r="B43" s="287"/>
      <c r="C43" s="295" t="s">
        <v>968</v>
      </c>
      <c r="D43" s="230" t="s">
        <v>1020</v>
      </c>
      <c r="E43" s="233">
        <v>0</v>
      </c>
      <c r="F43" s="205">
        <v>1</v>
      </c>
      <c r="G43" s="205">
        <v>1</v>
      </c>
      <c r="H43" s="274" t="s">
        <v>1370</v>
      </c>
      <c r="I43" s="230" t="s">
        <v>969</v>
      </c>
      <c r="J43" s="230" t="s">
        <v>1037</v>
      </c>
      <c r="K43" s="295"/>
      <c r="L43" s="406"/>
      <c r="M43" s="409"/>
    </row>
    <row r="44" spans="1:13" ht="153.75" customHeight="1">
      <c r="A44" s="287"/>
      <c r="B44" s="287"/>
      <c r="C44" s="295"/>
      <c r="D44" s="204" t="s">
        <v>970</v>
      </c>
      <c r="E44" s="233">
        <v>0</v>
      </c>
      <c r="F44" s="232">
        <v>0.7</v>
      </c>
      <c r="G44" s="252">
        <v>0.7</v>
      </c>
      <c r="H44" s="248" t="s">
        <v>1338</v>
      </c>
      <c r="I44" s="230" t="s">
        <v>969</v>
      </c>
      <c r="J44" s="230" t="s">
        <v>1037</v>
      </c>
      <c r="K44" s="295"/>
      <c r="L44" s="406"/>
      <c r="M44" s="409"/>
    </row>
    <row r="45" spans="1:13" ht="121.5" customHeight="1">
      <c r="A45" s="287"/>
      <c r="B45" s="287"/>
      <c r="C45" s="204" t="s">
        <v>1223</v>
      </c>
      <c r="D45" s="204" t="s">
        <v>971</v>
      </c>
      <c r="E45" s="231">
        <v>0</v>
      </c>
      <c r="F45" s="205">
        <v>1</v>
      </c>
      <c r="G45" s="205">
        <v>1</v>
      </c>
      <c r="H45" s="248" t="s">
        <v>1339</v>
      </c>
      <c r="I45" s="230" t="s">
        <v>972</v>
      </c>
      <c r="J45" s="230" t="s">
        <v>1037</v>
      </c>
      <c r="K45" s="295"/>
      <c r="L45" s="406"/>
      <c r="M45" s="409"/>
    </row>
    <row r="46" spans="1:14" ht="108.75" customHeight="1">
      <c r="A46" s="287"/>
      <c r="B46" s="204" t="s">
        <v>61</v>
      </c>
      <c r="C46" s="204" t="s">
        <v>1183</v>
      </c>
      <c r="D46" s="204" t="s">
        <v>1147</v>
      </c>
      <c r="E46" s="231">
        <v>0</v>
      </c>
      <c r="F46" s="205">
        <v>1</v>
      </c>
      <c r="G46" s="205">
        <v>1</v>
      </c>
      <c r="H46" s="274" t="s">
        <v>1369</v>
      </c>
      <c r="I46" s="230" t="s">
        <v>919</v>
      </c>
      <c r="J46" s="230" t="s">
        <v>1059</v>
      </c>
      <c r="K46" s="295"/>
      <c r="L46" s="406"/>
      <c r="M46" s="409"/>
      <c r="N46" s="208">
        <f>120+98</f>
        <v>218</v>
      </c>
    </row>
    <row r="47" spans="1:13" ht="69" customHeight="1">
      <c r="A47" s="287"/>
      <c r="B47" s="204" t="s">
        <v>1148</v>
      </c>
      <c r="C47" s="204" t="s">
        <v>868</v>
      </c>
      <c r="D47" s="204" t="s">
        <v>1273</v>
      </c>
      <c r="E47" s="231">
        <v>0</v>
      </c>
      <c r="F47" s="205">
        <v>1</v>
      </c>
      <c r="G47" s="205">
        <f>122/122</f>
        <v>1</v>
      </c>
      <c r="H47" s="204" t="s">
        <v>1404</v>
      </c>
      <c r="I47" s="230" t="s">
        <v>973</v>
      </c>
      <c r="J47" s="230" t="s">
        <v>1059</v>
      </c>
      <c r="K47" s="295"/>
      <c r="L47" s="406"/>
      <c r="M47" s="409"/>
    </row>
    <row r="48" spans="1:13" ht="105.75" customHeight="1">
      <c r="A48" s="295" t="s">
        <v>974</v>
      </c>
      <c r="B48" s="295" t="s">
        <v>975</v>
      </c>
      <c r="C48" s="221" t="s">
        <v>1224</v>
      </c>
      <c r="D48" s="204" t="s">
        <v>937</v>
      </c>
      <c r="E48" s="222">
        <v>0</v>
      </c>
      <c r="F48" s="225">
        <v>1</v>
      </c>
      <c r="G48" s="251">
        <v>1</v>
      </c>
      <c r="H48" s="248" t="s">
        <v>1311</v>
      </c>
      <c r="I48" s="221" t="s">
        <v>69</v>
      </c>
      <c r="J48" s="221" t="s">
        <v>1126</v>
      </c>
      <c r="K48" s="295"/>
      <c r="L48" s="406"/>
      <c r="M48" s="409"/>
    </row>
    <row r="49" spans="1:13" ht="97.5" customHeight="1">
      <c r="A49" s="295"/>
      <c r="B49" s="295"/>
      <c r="C49" s="221" t="s">
        <v>1131</v>
      </c>
      <c r="D49" s="221" t="s">
        <v>930</v>
      </c>
      <c r="E49" s="226">
        <v>0</v>
      </c>
      <c r="F49" s="205">
        <v>1</v>
      </c>
      <c r="G49" s="205">
        <v>1</v>
      </c>
      <c r="H49" s="248" t="s">
        <v>1303</v>
      </c>
      <c r="I49" s="221" t="s">
        <v>69</v>
      </c>
      <c r="J49" s="221" t="s">
        <v>1062</v>
      </c>
      <c r="K49" s="295"/>
      <c r="L49" s="407"/>
      <c r="M49" s="410"/>
    </row>
    <row r="50" spans="1:13" ht="30.75" customHeight="1">
      <c r="A50" s="384" t="s">
        <v>976</v>
      </c>
      <c r="B50" s="384"/>
      <c r="C50" s="384"/>
      <c r="D50" s="384"/>
      <c r="E50" s="384"/>
      <c r="F50" s="384"/>
      <c r="G50" s="384"/>
      <c r="H50" s="384"/>
      <c r="I50" s="384"/>
      <c r="J50" s="384"/>
      <c r="K50" s="384"/>
      <c r="L50" s="94"/>
      <c r="M50" s="94"/>
    </row>
    <row r="51" spans="1:13" ht="30.75" customHeight="1">
      <c r="A51" s="295" t="s">
        <v>1027</v>
      </c>
      <c r="B51" s="295"/>
      <c r="C51" s="295"/>
      <c r="D51" s="295"/>
      <c r="E51" s="295"/>
      <c r="F51" s="295"/>
      <c r="G51" s="295"/>
      <c r="H51" s="295"/>
      <c r="I51" s="295"/>
      <c r="J51" s="295"/>
      <c r="K51" s="295"/>
      <c r="L51" s="94"/>
      <c r="M51" s="94"/>
    </row>
    <row r="52" spans="1:13" ht="24.75" customHeight="1">
      <c r="A52" s="382" t="s">
        <v>859</v>
      </c>
      <c r="B52" s="382" t="s">
        <v>860</v>
      </c>
      <c r="C52" s="382" t="s">
        <v>857</v>
      </c>
      <c r="D52" s="382" t="s">
        <v>858</v>
      </c>
      <c r="E52" s="382" t="s">
        <v>1023</v>
      </c>
      <c r="F52" s="382"/>
      <c r="G52" s="382" t="s">
        <v>1248</v>
      </c>
      <c r="H52" s="382"/>
      <c r="I52" s="382" t="s">
        <v>485</v>
      </c>
      <c r="J52" s="382" t="s">
        <v>1077</v>
      </c>
      <c r="K52" s="286" t="s">
        <v>1078</v>
      </c>
      <c r="L52" s="382" t="s">
        <v>1251</v>
      </c>
      <c r="M52" s="382" t="s">
        <v>1252</v>
      </c>
    </row>
    <row r="53" spans="1:13" ht="35.25" customHeight="1">
      <c r="A53" s="382"/>
      <c r="B53" s="382"/>
      <c r="C53" s="382"/>
      <c r="D53" s="382"/>
      <c r="E53" s="202" t="s">
        <v>1079</v>
      </c>
      <c r="F53" s="202" t="s">
        <v>1080</v>
      </c>
      <c r="G53" s="202" t="s">
        <v>1249</v>
      </c>
      <c r="H53" s="202" t="s">
        <v>1250</v>
      </c>
      <c r="I53" s="382"/>
      <c r="J53" s="382"/>
      <c r="K53" s="286"/>
      <c r="L53" s="382"/>
      <c r="M53" s="382"/>
    </row>
    <row r="54" spans="1:13" s="201" customFormat="1" ht="135" customHeight="1">
      <c r="A54" s="295" t="s">
        <v>1312</v>
      </c>
      <c r="B54" s="295" t="s">
        <v>869</v>
      </c>
      <c r="C54" s="197" t="s">
        <v>932</v>
      </c>
      <c r="D54" s="197" t="s">
        <v>212</v>
      </c>
      <c r="E54" s="196">
        <v>0</v>
      </c>
      <c r="F54" s="16">
        <v>1</v>
      </c>
      <c r="G54" s="234">
        <f>14309706084/29745000000</f>
        <v>0.481079377508825</v>
      </c>
      <c r="H54" s="204" t="s">
        <v>1394</v>
      </c>
      <c r="I54" s="203" t="s">
        <v>213</v>
      </c>
      <c r="J54" s="221" t="s">
        <v>1088</v>
      </c>
      <c r="K54" s="295" t="s">
        <v>1072</v>
      </c>
      <c r="L54" s="411">
        <f>(G54+G56+G57+G58+G59+G60+G61+G62+G63)/9</f>
        <v>0.7939937229457024</v>
      </c>
      <c r="M54" s="375">
        <v>9</v>
      </c>
    </row>
    <row r="55" spans="1:13" s="201" customFormat="1" ht="106.5" customHeight="1">
      <c r="A55" s="295"/>
      <c r="B55" s="295"/>
      <c r="C55" s="197" t="s">
        <v>1087</v>
      </c>
      <c r="D55" s="197" t="s">
        <v>212</v>
      </c>
      <c r="E55" s="196">
        <v>0</v>
      </c>
      <c r="F55" s="16">
        <v>1</v>
      </c>
      <c r="G55" s="205">
        <v>0</v>
      </c>
      <c r="H55" s="204" t="s">
        <v>1340</v>
      </c>
      <c r="I55" s="203" t="s">
        <v>213</v>
      </c>
      <c r="J55" s="221" t="s">
        <v>1088</v>
      </c>
      <c r="K55" s="295"/>
      <c r="L55" s="412"/>
      <c r="M55" s="404"/>
    </row>
    <row r="56" spans="1:13" s="201" customFormat="1" ht="106.5" customHeight="1">
      <c r="A56" s="295"/>
      <c r="B56" s="296"/>
      <c r="C56" s="197" t="s">
        <v>1137</v>
      </c>
      <c r="D56" s="197" t="s">
        <v>212</v>
      </c>
      <c r="E56" s="196">
        <v>0</v>
      </c>
      <c r="F56" s="16">
        <v>1</v>
      </c>
      <c r="G56" s="252">
        <f>13929387045/27317631080</f>
        <v>0.5099046474493937</v>
      </c>
      <c r="H56" s="204" t="s">
        <v>1393</v>
      </c>
      <c r="I56" s="203" t="s">
        <v>213</v>
      </c>
      <c r="J56" s="221" t="s">
        <v>1088</v>
      </c>
      <c r="K56" s="295"/>
      <c r="L56" s="412"/>
      <c r="M56" s="404"/>
    </row>
    <row r="57" spans="1:13" s="201" customFormat="1" ht="89.25" customHeight="1">
      <c r="A57" s="295" t="s">
        <v>977</v>
      </c>
      <c r="B57" s="204" t="s">
        <v>870</v>
      </c>
      <c r="C57" s="197" t="s">
        <v>871</v>
      </c>
      <c r="D57" s="197" t="s">
        <v>212</v>
      </c>
      <c r="E57" s="196">
        <v>0</v>
      </c>
      <c r="F57" s="16">
        <v>1</v>
      </c>
      <c r="G57" s="259">
        <f>14281246013/24174311920</f>
        <v>0.5907612204335286</v>
      </c>
      <c r="H57" s="204" t="s">
        <v>1341</v>
      </c>
      <c r="I57" s="203" t="s">
        <v>213</v>
      </c>
      <c r="J57" s="221" t="s">
        <v>1088</v>
      </c>
      <c r="K57" s="295"/>
      <c r="L57" s="412"/>
      <c r="M57" s="404"/>
    </row>
    <row r="58" spans="1:13" s="201" customFormat="1" ht="77.25" customHeight="1">
      <c r="A58" s="295"/>
      <c r="B58" s="221" t="s">
        <v>1149</v>
      </c>
      <c r="C58" s="197" t="s">
        <v>1150</v>
      </c>
      <c r="D58" s="197" t="s">
        <v>222</v>
      </c>
      <c r="E58" s="196">
        <v>0</v>
      </c>
      <c r="F58" s="16">
        <v>1</v>
      </c>
      <c r="G58" s="259">
        <f>53760727548/95286943000</f>
        <v>0.5641982611195744</v>
      </c>
      <c r="H58" s="204" t="s">
        <v>1342</v>
      </c>
      <c r="I58" s="203" t="s">
        <v>223</v>
      </c>
      <c r="J58" s="221" t="s">
        <v>1088</v>
      </c>
      <c r="K58" s="295"/>
      <c r="L58" s="412"/>
      <c r="M58" s="404"/>
    </row>
    <row r="59" spans="1:13" s="201" customFormat="1" ht="70.5" customHeight="1">
      <c r="A59" s="295"/>
      <c r="B59" s="221" t="s">
        <v>1208</v>
      </c>
      <c r="C59" s="221" t="s">
        <v>1205</v>
      </c>
      <c r="D59" s="221" t="s">
        <v>948</v>
      </c>
      <c r="E59" s="198">
        <v>0</v>
      </c>
      <c r="F59" s="205">
        <f>1/1</f>
        <v>1</v>
      </c>
      <c r="G59" s="252">
        <v>1</v>
      </c>
      <c r="H59" s="204" t="s">
        <v>1268</v>
      </c>
      <c r="I59" s="221" t="s">
        <v>411</v>
      </c>
      <c r="J59" s="221" t="s">
        <v>1127</v>
      </c>
      <c r="K59" s="295"/>
      <c r="L59" s="412"/>
      <c r="M59" s="404"/>
    </row>
    <row r="60" spans="1:13" ht="145.5" customHeight="1">
      <c r="A60" s="295"/>
      <c r="B60" s="204" t="s">
        <v>872</v>
      </c>
      <c r="C60" s="221" t="s">
        <v>225</v>
      </c>
      <c r="D60" s="221" t="s">
        <v>936</v>
      </c>
      <c r="E60" s="198">
        <v>0.1</v>
      </c>
      <c r="F60" s="205">
        <v>1</v>
      </c>
      <c r="G60" s="252">
        <v>1</v>
      </c>
      <c r="H60" s="253" t="s">
        <v>1343</v>
      </c>
      <c r="I60" s="221" t="s">
        <v>1188</v>
      </c>
      <c r="J60" s="221" t="s">
        <v>1089</v>
      </c>
      <c r="K60" s="295"/>
      <c r="L60" s="412"/>
      <c r="M60" s="404"/>
    </row>
    <row r="61" spans="1:13" ht="70.5" customHeight="1">
      <c r="A61" s="295"/>
      <c r="B61" s="221" t="s">
        <v>228</v>
      </c>
      <c r="C61" s="204" t="s">
        <v>1151</v>
      </c>
      <c r="D61" s="204" t="s">
        <v>873</v>
      </c>
      <c r="E61" s="198">
        <v>0</v>
      </c>
      <c r="F61" s="205">
        <f>24/24</f>
        <v>1</v>
      </c>
      <c r="G61" s="252">
        <v>1</v>
      </c>
      <c r="H61" s="248" t="s">
        <v>1269</v>
      </c>
      <c r="I61" s="221" t="s">
        <v>874</v>
      </c>
      <c r="J61" s="221" t="s">
        <v>1127</v>
      </c>
      <c r="K61" s="295"/>
      <c r="L61" s="412"/>
      <c r="M61" s="404"/>
    </row>
    <row r="62" spans="1:13" ht="69" customHeight="1">
      <c r="A62" s="296"/>
      <c r="B62" s="295" t="s">
        <v>975</v>
      </c>
      <c r="C62" s="221" t="s">
        <v>935</v>
      </c>
      <c r="D62" s="204" t="s">
        <v>937</v>
      </c>
      <c r="E62" s="222">
        <v>0</v>
      </c>
      <c r="F62" s="225">
        <v>1</v>
      </c>
      <c r="G62" s="252">
        <v>1</v>
      </c>
      <c r="H62" s="248" t="s">
        <v>1270</v>
      </c>
      <c r="I62" s="221" t="s">
        <v>69</v>
      </c>
      <c r="J62" s="221" t="s">
        <v>1090</v>
      </c>
      <c r="K62" s="295"/>
      <c r="L62" s="412"/>
      <c r="M62" s="404"/>
    </row>
    <row r="63" spans="1:13" ht="295.5" customHeight="1">
      <c r="A63" s="296"/>
      <c r="B63" s="295"/>
      <c r="C63" s="221" t="s">
        <v>1157</v>
      </c>
      <c r="D63" s="221" t="s">
        <v>930</v>
      </c>
      <c r="E63" s="226">
        <v>0</v>
      </c>
      <c r="F63" s="205">
        <v>1</v>
      </c>
      <c r="G63" s="205">
        <v>1</v>
      </c>
      <c r="H63" s="248" t="s">
        <v>1304</v>
      </c>
      <c r="I63" s="221" t="s">
        <v>69</v>
      </c>
      <c r="J63" s="221" t="s">
        <v>1065</v>
      </c>
      <c r="K63" s="295"/>
      <c r="L63" s="413"/>
      <c r="M63" s="376"/>
    </row>
    <row r="64" spans="1:13" ht="30" customHeight="1">
      <c r="A64" s="384" t="s">
        <v>979</v>
      </c>
      <c r="B64" s="384"/>
      <c r="C64" s="384"/>
      <c r="D64" s="384"/>
      <c r="E64" s="384"/>
      <c r="F64" s="384"/>
      <c r="G64" s="384"/>
      <c r="H64" s="384"/>
      <c r="I64" s="384"/>
      <c r="J64" s="384"/>
      <c r="K64" s="384"/>
      <c r="L64" s="94"/>
      <c r="M64" s="94"/>
    </row>
    <row r="65" spans="1:13" ht="34.5" customHeight="1">
      <c r="A65" s="295" t="s">
        <v>1028</v>
      </c>
      <c r="B65" s="295"/>
      <c r="C65" s="295"/>
      <c r="D65" s="295"/>
      <c r="E65" s="295"/>
      <c r="F65" s="295"/>
      <c r="G65" s="295"/>
      <c r="H65" s="295"/>
      <c r="I65" s="295"/>
      <c r="J65" s="295"/>
      <c r="K65" s="295"/>
      <c r="L65" s="94"/>
      <c r="M65" s="94"/>
    </row>
    <row r="66" spans="1:13" ht="24.75" customHeight="1">
      <c r="A66" s="382" t="s">
        <v>859</v>
      </c>
      <c r="B66" s="382" t="s">
        <v>860</v>
      </c>
      <c r="C66" s="382" t="s">
        <v>857</v>
      </c>
      <c r="D66" s="382" t="s">
        <v>858</v>
      </c>
      <c r="E66" s="382" t="s">
        <v>1023</v>
      </c>
      <c r="F66" s="382"/>
      <c r="G66" s="382" t="s">
        <v>1248</v>
      </c>
      <c r="H66" s="382"/>
      <c r="I66" s="382" t="s">
        <v>485</v>
      </c>
      <c r="J66" s="382" t="s">
        <v>1077</v>
      </c>
      <c r="K66" s="286" t="s">
        <v>1078</v>
      </c>
      <c r="L66" s="382" t="s">
        <v>1251</v>
      </c>
      <c r="M66" s="382" t="s">
        <v>1252</v>
      </c>
    </row>
    <row r="67" spans="1:13" ht="35.25" customHeight="1">
      <c r="A67" s="382"/>
      <c r="B67" s="382"/>
      <c r="C67" s="382"/>
      <c r="D67" s="382"/>
      <c r="E67" s="202" t="s">
        <v>1079</v>
      </c>
      <c r="F67" s="202" t="s">
        <v>1080</v>
      </c>
      <c r="G67" s="202" t="s">
        <v>1249</v>
      </c>
      <c r="H67" s="202" t="s">
        <v>1250</v>
      </c>
      <c r="I67" s="382"/>
      <c r="J67" s="382"/>
      <c r="K67" s="286"/>
      <c r="L67" s="382"/>
      <c r="M67" s="382"/>
    </row>
    <row r="68" spans="1:13" ht="68.25" customHeight="1">
      <c r="A68" s="295" t="s">
        <v>980</v>
      </c>
      <c r="B68" s="295" t="s">
        <v>1225</v>
      </c>
      <c r="C68" s="230" t="s">
        <v>875</v>
      </c>
      <c r="D68" s="221" t="s">
        <v>933</v>
      </c>
      <c r="E68" s="207">
        <v>497</v>
      </c>
      <c r="F68" s="205">
        <f>501/501</f>
        <v>1</v>
      </c>
      <c r="G68" s="205">
        <v>1</v>
      </c>
      <c r="H68" s="248" t="s">
        <v>1305</v>
      </c>
      <c r="I68" s="212" t="s">
        <v>1152</v>
      </c>
      <c r="J68" s="221" t="s">
        <v>1091</v>
      </c>
      <c r="K68" s="295"/>
      <c r="L68" s="379">
        <f>(G68+G69+G70+G71+G72+G74+G75+G76)/8</f>
        <v>0.975</v>
      </c>
      <c r="M68" s="375">
        <v>8</v>
      </c>
    </row>
    <row r="69" spans="1:15" ht="84.75" customHeight="1">
      <c r="A69" s="385"/>
      <c r="B69" s="295"/>
      <c r="C69" s="295" t="s">
        <v>876</v>
      </c>
      <c r="D69" s="221" t="s">
        <v>877</v>
      </c>
      <c r="E69" s="207">
        <v>0</v>
      </c>
      <c r="F69" s="205">
        <v>1</v>
      </c>
      <c r="G69" s="205">
        <f>25/25</f>
        <v>1</v>
      </c>
      <c r="H69" s="276" t="s">
        <v>1385</v>
      </c>
      <c r="I69" s="212" t="s">
        <v>1153</v>
      </c>
      <c r="J69" s="221" t="s">
        <v>1092</v>
      </c>
      <c r="K69" s="296"/>
      <c r="L69" s="380"/>
      <c r="M69" s="404"/>
      <c r="N69" s="280"/>
      <c r="O69" s="280"/>
    </row>
    <row r="70" spans="1:15" ht="118.5" customHeight="1">
      <c r="A70" s="385"/>
      <c r="B70" s="295"/>
      <c r="C70" s="295"/>
      <c r="D70" s="221" t="s">
        <v>878</v>
      </c>
      <c r="E70" s="207">
        <v>0</v>
      </c>
      <c r="F70" s="205">
        <v>1</v>
      </c>
      <c r="G70" s="205">
        <v>1</v>
      </c>
      <c r="H70" s="276" t="s">
        <v>1386</v>
      </c>
      <c r="I70" s="212" t="s">
        <v>1153</v>
      </c>
      <c r="J70" s="221" t="s">
        <v>1092</v>
      </c>
      <c r="K70" s="296"/>
      <c r="L70" s="380"/>
      <c r="M70" s="404"/>
      <c r="N70" s="280"/>
      <c r="O70" s="280"/>
    </row>
    <row r="71" spans="1:15" ht="71.25" customHeight="1">
      <c r="A71" s="385"/>
      <c r="B71" s="295"/>
      <c r="C71" s="295"/>
      <c r="D71" s="221" t="s">
        <v>920</v>
      </c>
      <c r="E71" s="207">
        <v>0</v>
      </c>
      <c r="F71" s="205">
        <v>1</v>
      </c>
      <c r="G71" s="205">
        <v>1</v>
      </c>
      <c r="H71" s="276" t="s">
        <v>1387</v>
      </c>
      <c r="I71" s="221" t="s">
        <v>1154</v>
      </c>
      <c r="J71" s="221" t="s">
        <v>1092</v>
      </c>
      <c r="K71" s="296"/>
      <c r="L71" s="380"/>
      <c r="M71" s="404"/>
      <c r="N71" s="280"/>
      <c r="O71" s="280"/>
    </row>
    <row r="72" spans="1:14" ht="76.5" customHeight="1">
      <c r="A72" s="385"/>
      <c r="B72" s="295"/>
      <c r="C72" s="295"/>
      <c r="D72" s="221" t="s">
        <v>1390</v>
      </c>
      <c r="E72" s="207">
        <v>0</v>
      </c>
      <c r="F72" s="205">
        <v>1</v>
      </c>
      <c r="G72" s="205">
        <v>1</v>
      </c>
      <c r="H72" s="276" t="s">
        <v>1410</v>
      </c>
      <c r="I72" s="221" t="s">
        <v>1154</v>
      </c>
      <c r="J72" s="221" t="s">
        <v>1044</v>
      </c>
      <c r="K72" s="296"/>
      <c r="L72" s="380"/>
      <c r="M72" s="404"/>
      <c r="N72" s="280"/>
    </row>
    <row r="73" spans="1:14" ht="61.5" customHeight="1">
      <c r="A73" s="385"/>
      <c r="B73" s="295"/>
      <c r="C73" s="295"/>
      <c r="D73" s="221" t="s">
        <v>1260</v>
      </c>
      <c r="E73" s="207">
        <v>0</v>
      </c>
      <c r="F73" s="205"/>
      <c r="G73" s="207">
        <v>4</v>
      </c>
      <c r="H73" s="274" t="s">
        <v>1371</v>
      </c>
      <c r="I73" s="212" t="s">
        <v>1152</v>
      </c>
      <c r="J73" s="221" t="s">
        <v>1044</v>
      </c>
      <c r="K73" s="296"/>
      <c r="L73" s="380"/>
      <c r="M73" s="404"/>
      <c r="N73" s="280"/>
    </row>
    <row r="74" spans="1:14" ht="78.75" customHeight="1">
      <c r="A74" s="385"/>
      <c r="B74" s="221" t="s">
        <v>1155</v>
      </c>
      <c r="C74" s="199" t="s">
        <v>1156</v>
      </c>
      <c r="D74" s="221" t="s">
        <v>879</v>
      </c>
      <c r="E74" s="207">
        <v>0</v>
      </c>
      <c r="F74" s="205">
        <v>1</v>
      </c>
      <c r="G74" s="205">
        <v>1</v>
      </c>
      <c r="H74" s="276" t="s">
        <v>1388</v>
      </c>
      <c r="I74" s="221" t="s">
        <v>567</v>
      </c>
      <c r="J74" s="221" t="s">
        <v>1044</v>
      </c>
      <c r="K74" s="296"/>
      <c r="L74" s="380"/>
      <c r="M74" s="404"/>
      <c r="N74" s="280"/>
    </row>
    <row r="75" spans="1:15" ht="95.25" customHeight="1">
      <c r="A75" s="385"/>
      <c r="B75" s="212" t="s">
        <v>975</v>
      </c>
      <c r="C75" s="221" t="s">
        <v>935</v>
      </c>
      <c r="D75" s="204" t="s">
        <v>937</v>
      </c>
      <c r="E75" s="222">
        <v>0</v>
      </c>
      <c r="F75" s="225">
        <v>1</v>
      </c>
      <c r="G75" s="277">
        <v>1</v>
      </c>
      <c r="H75" s="276" t="s">
        <v>1389</v>
      </c>
      <c r="I75" s="221" t="s">
        <v>69</v>
      </c>
      <c r="J75" s="221" t="s">
        <v>1063</v>
      </c>
      <c r="K75" s="296"/>
      <c r="L75" s="380"/>
      <c r="M75" s="404"/>
      <c r="N75" s="280"/>
      <c r="O75" s="280"/>
    </row>
    <row r="76" spans="1:15" s="211" customFormat="1" ht="198.75" customHeight="1">
      <c r="A76" s="219" t="s">
        <v>980</v>
      </c>
      <c r="B76" s="212" t="s">
        <v>975</v>
      </c>
      <c r="C76" s="221" t="s">
        <v>1204</v>
      </c>
      <c r="D76" s="221" t="s">
        <v>930</v>
      </c>
      <c r="E76" s="226">
        <v>0</v>
      </c>
      <c r="F76" s="205">
        <v>1</v>
      </c>
      <c r="G76" s="205">
        <v>0.8</v>
      </c>
      <c r="H76" s="248" t="s">
        <v>1411</v>
      </c>
      <c r="I76" s="221" t="s">
        <v>69</v>
      </c>
      <c r="J76" s="221" t="s">
        <v>1093</v>
      </c>
      <c r="K76" s="281" t="s">
        <v>1398</v>
      </c>
      <c r="L76" s="381"/>
      <c r="M76" s="376"/>
      <c r="N76" s="280"/>
      <c r="O76" s="280"/>
    </row>
    <row r="77" spans="1:15" s="211" customFormat="1" ht="29.25" customHeight="1">
      <c r="A77" s="384" t="s">
        <v>981</v>
      </c>
      <c r="B77" s="384"/>
      <c r="C77" s="384"/>
      <c r="D77" s="384"/>
      <c r="E77" s="384"/>
      <c r="F77" s="384"/>
      <c r="G77" s="384"/>
      <c r="H77" s="384"/>
      <c r="I77" s="384"/>
      <c r="J77" s="384"/>
      <c r="K77" s="384"/>
      <c r="L77" s="235"/>
      <c r="M77" s="235"/>
      <c r="N77" s="280"/>
      <c r="O77" s="280"/>
    </row>
    <row r="78" spans="1:15" ht="24.75" customHeight="1">
      <c r="A78" s="295" t="s">
        <v>1029</v>
      </c>
      <c r="B78" s="295"/>
      <c r="C78" s="295"/>
      <c r="D78" s="295"/>
      <c r="E78" s="295"/>
      <c r="F78" s="295"/>
      <c r="G78" s="295"/>
      <c r="H78" s="295"/>
      <c r="I78" s="295"/>
      <c r="J78" s="295"/>
      <c r="K78" s="295"/>
      <c r="L78" s="94"/>
      <c r="M78" s="94"/>
      <c r="N78" s="280"/>
      <c r="O78" s="280"/>
    </row>
    <row r="79" spans="1:15" ht="24.75" customHeight="1">
      <c r="A79" s="382" t="s">
        <v>859</v>
      </c>
      <c r="B79" s="382" t="s">
        <v>860</v>
      </c>
      <c r="C79" s="382" t="s">
        <v>857</v>
      </c>
      <c r="D79" s="382" t="s">
        <v>858</v>
      </c>
      <c r="E79" s="382" t="s">
        <v>1023</v>
      </c>
      <c r="F79" s="382"/>
      <c r="G79" s="382" t="s">
        <v>1248</v>
      </c>
      <c r="H79" s="382"/>
      <c r="I79" s="382" t="s">
        <v>485</v>
      </c>
      <c r="J79" s="382" t="s">
        <v>1077</v>
      </c>
      <c r="K79" s="286" t="s">
        <v>1078</v>
      </c>
      <c r="L79" s="382" t="s">
        <v>1251</v>
      </c>
      <c r="M79" s="382" t="s">
        <v>1252</v>
      </c>
      <c r="N79" s="280"/>
      <c r="O79" s="280"/>
    </row>
    <row r="80" spans="1:15" ht="35.25" customHeight="1">
      <c r="A80" s="382"/>
      <c r="B80" s="382"/>
      <c r="C80" s="382"/>
      <c r="D80" s="382"/>
      <c r="E80" s="202" t="s">
        <v>1079</v>
      </c>
      <c r="F80" s="202" t="s">
        <v>1080</v>
      </c>
      <c r="G80" s="202" t="s">
        <v>1249</v>
      </c>
      <c r="H80" s="202" t="s">
        <v>1250</v>
      </c>
      <c r="I80" s="382"/>
      <c r="J80" s="382"/>
      <c r="K80" s="286"/>
      <c r="L80" s="382"/>
      <c r="M80" s="382"/>
      <c r="N80" s="280"/>
      <c r="O80" s="280"/>
    </row>
    <row r="81" spans="1:15" ht="95.25" customHeight="1">
      <c r="A81" s="295" t="s">
        <v>980</v>
      </c>
      <c r="B81" s="295" t="s">
        <v>1226</v>
      </c>
      <c r="C81" s="295" t="s">
        <v>1158</v>
      </c>
      <c r="D81" s="204" t="s">
        <v>1159</v>
      </c>
      <c r="E81" s="198">
        <v>0</v>
      </c>
      <c r="F81" s="225">
        <v>1</v>
      </c>
      <c r="G81" s="251">
        <f>5515903552/6146000000</f>
        <v>0.8974786124308494</v>
      </c>
      <c r="H81" s="269" t="s">
        <v>1360</v>
      </c>
      <c r="I81" s="204" t="s">
        <v>486</v>
      </c>
      <c r="J81" s="221" t="s">
        <v>1058</v>
      </c>
      <c r="K81" s="399" t="s">
        <v>1021</v>
      </c>
      <c r="L81" s="379">
        <f>(G81+G82+G83+G84+G85+G87+G88+G89+G90)/9</f>
        <v>0.7886087347145387</v>
      </c>
      <c r="M81" s="375">
        <v>9</v>
      </c>
      <c r="N81" s="280"/>
      <c r="O81" s="280" t="s">
        <v>1384</v>
      </c>
    </row>
    <row r="82" spans="1:13" ht="147.75" customHeight="1">
      <c r="A82" s="385"/>
      <c r="B82" s="295"/>
      <c r="C82" s="295"/>
      <c r="D82" s="223" t="s">
        <v>1197</v>
      </c>
      <c r="E82" s="27">
        <v>0.7</v>
      </c>
      <c r="F82" s="27">
        <v>0.8</v>
      </c>
      <c r="G82" s="27">
        <v>0.7</v>
      </c>
      <c r="H82" s="270" t="s">
        <v>1412</v>
      </c>
      <c r="I82" s="204" t="s">
        <v>486</v>
      </c>
      <c r="J82" s="221" t="s">
        <v>1058</v>
      </c>
      <c r="K82" s="400"/>
      <c r="L82" s="380"/>
      <c r="M82" s="404"/>
    </row>
    <row r="83" spans="1:13" ht="187.5" customHeight="1">
      <c r="A83" s="385"/>
      <c r="B83" s="295"/>
      <c r="C83" s="295"/>
      <c r="D83" s="204" t="s">
        <v>982</v>
      </c>
      <c r="E83" s="225">
        <v>0.75</v>
      </c>
      <c r="F83" s="225">
        <v>0.8</v>
      </c>
      <c r="G83" s="263">
        <v>0.84</v>
      </c>
      <c r="H83" s="270" t="s">
        <v>1413</v>
      </c>
      <c r="I83" s="204" t="s">
        <v>486</v>
      </c>
      <c r="J83" s="221" t="s">
        <v>1058</v>
      </c>
      <c r="K83" s="400"/>
      <c r="L83" s="380"/>
      <c r="M83" s="404"/>
    </row>
    <row r="84" spans="1:13" ht="114.75" customHeight="1">
      <c r="A84" s="295" t="s">
        <v>980</v>
      </c>
      <c r="B84" s="204" t="s">
        <v>1227</v>
      </c>
      <c r="C84" s="204" t="s">
        <v>880</v>
      </c>
      <c r="D84" s="204" t="s">
        <v>983</v>
      </c>
      <c r="E84" s="225">
        <v>0.8</v>
      </c>
      <c r="F84" s="225">
        <v>1</v>
      </c>
      <c r="G84" s="263">
        <v>0.9</v>
      </c>
      <c r="H84" s="271" t="s">
        <v>1359</v>
      </c>
      <c r="I84" s="204" t="s">
        <v>487</v>
      </c>
      <c r="J84" s="221" t="s">
        <v>1058</v>
      </c>
      <c r="K84" s="400"/>
      <c r="L84" s="380"/>
      <c r="M84" s="404"/>
    </row>
    <row r="85" spans="1:13" ht="69.75" customHeight="1">
      <c r="A85" s="385"/>
      <c r="B85" s="204" t="s">
        <v>1228</v>
      </c>
      <c r="C85" s="204" t="s">
        <v>280</v>
      </c>
      <c r="D85" s="204" t="s">
        <v>984</v>
      </c>
      <c r="E85" s="205">
        <v>0</v>
      </c>
      <c r="F85" s="205">
        <v>1</v>
      </c>
      <c r="G85" s="205">
        <v>0.92</v>
      </c>
      <c r="H85" s="271" t="s">
        <v>1414</v>
      </c>
      <c r="I85" s="204" t="s">
        <v>488</v>
      </c>
      <c r="J85" s="221" t="s">
        <v>1119</v>
      </c>
      <c r="K85" s="400"/>
      <c r="L85" s="380"/>
      <c r="M85" s="404"/>
    </row>
    <row r="86" spans="1:13" ht="72">
      <c r="A86" s="385"/>
      <c r="B86" s="204" t="s">
        <v>1229</v>
      </c>
      <c r="C86" s="204" t="s">
        <v>1128</v>
      </c>
      <c r="D86" s="204" t="s">
        <v>1074</v>
      </c>
      <c r="E86" s="220"/>
      <c r="F86" s="205" t="s">
        <v>1138</v>
      </c>
      <c r="G86" s="245">
        <v>1685577072</v>
      </c>
      <c r="H86" s="236" t="s">
        <v>1361</v>
      </c>
      <c r="I86" s="204" t="s">
        <v>985</v>
      </c>
      <c r="J86" s="221" t="s">
        <v>1094</v>
      </c>
      <c r="K86" s="400"/>
      <c r="L86" s="380"/>
      <c r="M86" s="404"/>
    </row>
    <row r="87" spans="1:13" ht="81" customHeight="1">
      <c r="A87" s="385"/>
      <c r="B87" s="204" t="s">
        <v>1230</v>
      </c>
      <c r="C87" s="204" t="s">
        <v>1095</v>
      </c>
      <c r="D87" s="204" t="s">
        <v>1096</v>
      </c>
      <c r="E87" s="225">
        <v>0</v>
      </c>
      <c r="F87" s="225">
        <v>1</v>
      </c>
      <c r="G87" s="263">
        <v>0.24</v>
      </c>
      <c r="H87" s="272" t="s">
        <v>1362</v>
      </c>
      <c r="I87" s="204" t="s">
        <v>986</v>
      </c>
      <c r="J87" s="221" t="s">
        <v>1058</v>
      </c>
      <c r="K87" s="400"/>
      <c r="L87" s="380"/>
      <c r="M87" s="404"/>
    </row>
    <row r="88" spans="1:13" ht="237.75" customHeight="1">
      <c r="A88" s="353" t="s">
        <v>980</v>
      </c>
      <c r="B88" s="221" t="s">
        <v>1231</v>
      </c>
      <c r="C88" s="204" t="s">
        <v>1160</v>
      </c>
      <c r="D88" s="204" t="s">
        <v>1129</v>
      </c>
      <c r="E88" s="225">
        <v>0</v>
      </c>
      <c r="F88" s="225">
        <v>1</v>
      </c>
      <c r="G88" s="251">
        <v>0.8</v>
      </c>
      <c r="H88" s="272" t="s">
        <v>1363</v>
      </c>
      <c r="I88" s="204" t="s">
        <v>987</v>
      </c>
      <c r="J88" s="221" t="s">
        <v>1097</v>
      </c>
      <c r="K88" s="400"/>
      <c r="L88" s="380"/>
      <c r="M88" s="404"/>
    </row>
    <row r="89" spans="1:13" s="211" customFormat="1" ht="88.5" customHeight="1">
      <c r="A89" s="401"/>
      <c r="B89" s="221" t="s">
        <v>1232</v>
      </c>
      <c r="C89" s="221" t="s">
        <v>1161</v>
      </c>
      <c r="D89" s="204" t="s">
        <v>988</v>
      </c>
      <c r="E89" s="225">
        <v>0</v>
      </c>
      <c r="F89" s="225">
        <v>1</v>
      </c>
      <c r="G89" s="263">
        <v>1</v>
      </c>
      <c r="H89" s="236" t="s">
        <v>1415</v>
      </c>
      <c r="I89" s="204" t="s">
        <v>989</v>
      </c>
      <c r="J89" s="221" t="s">
        <v>1058</v>
      </c>
      <c r="K89" s="400"/>
      <c r="L89" s="380"/>
      <c r="M89" s="404"/>
    </row>
    <row r="90" spans="1:13" s="211" customFormat="1" ht="255" customHeight="1">
      <c r="A90" s="401"/>
      <c r="B90" s="353" t="s">
        <v>975</v>
      </c>
      <c r="C90" s="353" t="s">
        <v>1162</v>
      </c>
      <c r="D90" s="353" t="s">
        <v>990</v>
      </c>
      <c r="E90" s="290">
        <v>0</v>
      </c>
      <c r="F90" s="397">
        <v>1</v>
      </c>
      <c r="G90" s="397">
        <v>0.8</v>
      </c>
      <c r="H90" s="213" t="s">
        <v>1287</v>
      </c>
      <c r="I90" s="221" t="s">
        <v>69</v>
      </c>
      <c r="J90" s="221" t="s">
        <v>1045</v>
      </c>
      <c r="K90" s="400"/>
      <c r="L90" s="380"/>
      <c r="M90" s="404"/>
    </row>
    <row r="91" spans="1:13" s="211" customFormat="1" ht="195" customHeight="1">
      <c r="A91" s="374"/>
      <c r="B91" s="374"/>
      <c r="C91" s="374"/>
      <c r="D91" s="374"/>
      <c r="E91" s="291"/>
      <c r="F91" s="398"/>
      <c r="G91" s="398"/>
      <c r="H91" s="213" t="s">
        <v>1288</v>
      </c>
      <c r="I91" s="247" t="s">
        <v>1289</v>
      </c>
      <c r="J91" s="247" t="s">
        <v>1045</v>
      </c>
      <c r="K91" s="374"/>
      <c r="L91" s="381"/>
      <c r="M91" s="376"/>
    </row>
    <row r="92" spans="1:13" ht="29.25" customHeight="1">
      <c r="A92" s="384" t="s">
        <v>881</v>
      </c>
      <c r="B92" s="384"/>
      <c r="C92" s="384"/>
      <c r="D92" s="384"/>
      <c r="E92" s="384"/>
      <c r="F92" s="384"/>
      <c r="G92" s="384"/>
      <c r="H92" s="384"/>
      <c r="I92" s="384"/>
      <c r="J92" s="384"/>
      <c r="K92" s="384"/>
      <c r="L92" s="94"/>
      <c r="M92" s="94"/>
    </row>
    <row r="93" spans="1:13" ht="23.25" customHeight="1">
      <c r="A93" s="295" t="s">
        <v>1030</v>
      </c>
      <c r="B93" s="295"/>
      <c r="C93" s="295"/>
      <c r="D93" s="295"/>
      <c r="E93" s="295"/>
      <c r="F93" s="295"/>
      <c r="G93" s="295"/>
      <c r="H93" s="295"/>
      <c r="I93" s="295"/>
      <c r="J93" s="295"/>
      <c r="K93" s="295"/>
      <c r="L93" s="94"/>
      <c r="M93" s="94"/>
    </row>
    <row r="94" spans="1:13" ht="24.75" customHeight="1">
      <c r="A94" s="286" t="s">
        <v>859</v>
      </c>
      <c r="B94" s="382" t="s">
        <v>860</v>
      </c>
      <c r="C94" s="382" t="s">
        <v>857</v>
      </c>
      <c r="D94" s="382" t="s">
        <v>858</v>
      </c>
      <c r="E94" s="382" t="s">
        <v>1023</v>
      </c>
      <c r="F94" s="382"/>
      <c r="G94" s="382" t="s">
        <v>1248</v>
      </c>
      <c r="H94" s="382"/>
      <c r="I94" s="382" t="s">
        <v>485</v>
      </c>
      <c r="J94" s="382" t="s">
        <v>1077</v>
      </c>
      <c r="K94" s="286" t="s">
        <v>1078</v>
      </c>
      <c r="L94" s="382" t="s">
        <v>1251</v>
      </c>
      <c r="M94" s="382" t="s">
        <v>1252</v>
      </c>
    </row>
    <row r="95" spans="1:13" ht="35.25" customHeight="1">
      <c r="A95" s="286"/>
      <c r="B95" s="382"/>
      <c r="C95" s="382"/>
      <c r="D95" s="382"/>
      <c r="E95" s="202" t="s">
        <v>1079</v>
      </c>
      <c r="F95" s="202" t="s">
        <v>1080</v>
      </c>
      <c r="G95" s="202" t="s">
        <v>1249</v>
      </c>
      <c r="H95" s="202" t="s">
        <v>1250</v>
      </c>
      <c r="I95" s="382"/>
      <c r="J95" s="382"/>
      <c r="K95" s="286"/>
      <c r="L95" s="382"/>
      <c r="M95" s="382"/>
    </row>
    <row r="96" spans="1:13" ht="96.75" customHeight="1">
      <c r="A96" s="242" t="s">
        <v>980</v>
      </c>
      <c r="B96" s="51" t="s">
        <v>991</v>
      </c>
      <c r="C96" s="51" t="s">
        <v>1098</v>
      </c>
      <c r="D96" s="51" t="s">
        <v>1099</v>
      </c>
      <c r="E96" s="207">
        <v>0</v>
      </c>
      <c r="F96" s="205">
        <f>3/3</f>
        <v>1</v>
      </c>
      <c r="G96" s="205">
        <v>1</v>
      </c>
      <c r="H96" s="248" t="s">
        <v>1279</v>
      </c>
      <c r="I96" s="242" t="s">
        <v>131</v>
      </c>
      <c r="J96" s="242" t="s">
        <v>1100</v>
      </c>
      <c r="K96" s="242"/>
      <c r="L96" s="379">
        <f>(G96+G97+G98+G99+G100+G101)/6</f>
        <v>1</v>
      </c>
      <c r="M96" s="375">
        <v>6</v>
      </c>
    </row>
    <row r="97" spans="1:13" ht="102" customHeight="1">
      <c r="A97" s="244"/>
      <c r="B97" s="242" t="s">
        <v>1233</v>
      </c>
      <c r="C97" s="242" t="s">
        <v>1022</v>
      </c>
      <c r="D97" s="242" t="s">
        <v>1101</v>
      </c>
      <c r="E97" s="207">
        <v>0</v>
      </c>
      <c r="F97" s="205">
        <f>2/2</f>
        <v>1</v>
      </c>
      <c r="G97" s="205">
        <v>1</v>
      </c>
      <c r="H97" s="264" t="s">
        <v>1416</v>
      </c>
      <c r="I97" s="242" t="s">
        <v>131</v>
      </c>
      <c r="J97" s="242" t="s">
        <v>1038</v>
      </c>
      <c r="K97" s="242"/>
      <c r="L97" s="380"/>
      <c r="M97" s="404"/>
    </row>
    <row r="98" spans="1:13" ht="99.75" customHeight="1">
      <c r="A98" s="244"/>
      <c r="B98" s="242" t="s">
        <v>1234</v>
      </c>
      <c r="C98" s="242" t="s">
        <v>882</v>
      </c>
      <c r="D98" s="242" t="s">
        <v>1036</v>
      </c>
      <c r="E98" s="207">
        <v>0</v>
      </c>
      <c r="F98" s="205">
        <v>1</v>
      </c>
      <c r="G98" s="205">
        <v>1</v>
      </c>
      <c r="H98" s="248" t="s">
        <v>1367</v>
      </c>
      <c r="I98" s="242" t="s">
        <v>131</v>
      </c>
      <c r="J98" s="242" t="s">
        <v>1039</v>
      </c>
      <c r="K98" s="242"/>
      <c r="L98" s="380"/>
      <c r="M98" s="404"/>
    </row>
    <row r="99" spans="1:13" ht="131.25" customHeight="1">
      <c r="A99" s="244"/>
      <c r="B99" s="242" t="s">
        <v>1235</v>
      </c>
      <c r="C99" s="242" t="s">
        <v>141</v>
      </c>
      <c r="D99" s="242" t="s">
        <v>938</v>
      </c>
      <c r="E99" s="207">
        <v>0</v>
      </c>
      <c r="F99" s="205">
        <f>14/14</f>
        <v>1</v>
      </c>
      <c r="G99" s="205">
        <v>1</v>
      </c>
      <c r="H99" s="264" t="s">
        <v>1368</v>
      </c>
      <c r="I99" s="242" t="s">
        <v>131</v>
      </c>
      <c r="J99" s="206" t="s">
        <v>1040</v>
      </c>
      <c r="K99" s="242"/>
      <c r="L99" s="380"/>
      <c r="M99" s="404"/>
    </row>
    <row r="100" spans="1:13" ht="118.5" customHeight="1">
      <c r="A100" s="244"/>
      <c r="B100" s="242" t="s">
        <v>1163</v>
      </c>
      <c r="C100" s="242" t="s">
        <v>144</v>
      </c>
      <c r="D100" s="242" t="s">
        <v>939</v>
      </c>
      <c r="E100" s="207">
        <v>0</v>
      </c>
      <c r="F100" s="205">
        <v>0.8</v>
      </c>
      <c r="G100" s="205">
        <v>1</v>
      </c>
      <c r="H100" s="248" t="s">
        <v>1417</v>
      </c>
      <c r="I100" s="242" t="s">
        <v>131</v>
      </c>
      <c r="J100" s="242" t="s">
        <v>1041</v>
      </c>
      <c r="K100" s="242"/>
      <c r="L100" s="380"/>
      <c r="M100" s="404"/>
    </row>
    <row r="101" spans="1:13" ht="111" customHeight="1">
      <c r="A101" s="219" t="s">
        <v>980</v>
      </c>
      <c r="B101" s="242" t="s">
        <v>992</v>
      </c>
      <c r="C101" s="242" t="s">
        <v>993</v>
      </c>
      <c r="D101" s="242" t="s">
        <v>994</v>
      </c>
      <c r="E101" s="243">
        <v>0</v>
      </c>
      <c r="F101" s="205">
        <v>1</v>
      </c>
      <c r="G101" s="205">
        <v>1</v>
      </c>
      <c r="H101" s="248" t="s">
        <v>1280</v>
      </c>
      <c r="I101" s="242" t="s">
        <v>131</v>
      </c>
      <c r="J101" s="241" t="s">
        <v>1198</v>
      </c>
      <c r="K101" s="242" t="s">
        <v>1313</v>
      </c>
      <c r="L101" s="381"/>
      <c r="M101" s="376"/>
    </row>
    <row r="102" spans="1:13" ht="27.75" customHeight="1">
      <c r="A102" s="394" t="s">
        <v>883</v>
      </c>
      <c r="B102" s="395"/>
      <c r="C102" s="395"/>
      <c r="D102" s="395"/>
      <c r="E102" s="395"/>
      <c r="F102" s="395"/>
      <c r="G102" s="395"/>
      <c r="H102" s="395"/>
      <c r="I102" s="395"/>
      <c r="J102" s="395"/>
      <c r="K102" s="395"/>
      <c r="L102" s="395"/>
      <c r="M102" s="396"/>
    </row>
    <row r="103" spans="1:13" ht="26.25" customHeight="1">
      <c r="A103" s="389" t="s">
        <v>1215</v>
      </c>
      <c r="B103" s="390"/>
      <c r="C103" s="390"/>
      <c r="D103" s="390"/>
      <c r="E103" s="390"/>
      <c r="F103" s="390"/>
      <c r="G103" s="390"/>
      <c r="H103" s="390"/>
      <c r="I103" s="390"/>
      <c r="J103" s="390"/>
      <c r="K103" s="390"/>
      <c r="L103" s="390"/>
      <c r="M103" s="391"/>
    </row>
    <row r="104" spans="1:13" ht="25.5" customHeight="1">
      <c r="A104" s="387" t="s">
        <v>859</v>
      </c>
      <c r="B104" s="387" t="s">
        <v>860</v>
      </c>
      <c r="C104" s="387" t="s">
        <v>857</v>
      </c>
      <c r="D104" s="387" t="s">
        <v>858</v>
      </c>
      <c r="E104" s="392" t="s">
        <v>1023</v>
      </c>
      <c r="F104" s="393"/>
      <c r="G104" s="392" t="s">
        <v>1248</v>
      </c>
      <c r="H104" s="393"/>
      <c r="I104" s="387" t="s">
        <v>485</v>
      </c>
      <c r="J104" s="387" t="s">
        <v>1077</v>
      </c>
      <c r="K104" s="387" t="s">
        <v>1078</v>
      </c>
      <c r="L104" s="382" t="s">
        <v>1251</v>
      </c>
      <c r="M104" s="382" t="s">
        <v>1252</v>
      </c>
    </row>
    <row r="105" spans="1:13" ht="35.25" customHeight="1">
      <c r="A105" s="388"/>
      <c r="B105" s="388"/>
      <c r="C105" s="388"/>
      <c r="D105" s="388"/>
      <c r="E105" s="202" t="s">
        <v>1079</v>
      </c>
      <c r="F105" s="202" t="s">
        <v>1080</v>
      </c>
      <c r="G105" s="202" t="s">
        <v>1249</v>
      </c>
      <c r="H105" s="202" t="s">
        <v>1250</v>
      </c>
      <c r="I105" s="388"/>
      <c r="J105" s="388"/>
      <c r="K105" s="388"/>
      <c r="L105" s="382"/>
      <c r="M105" s="382"/>
    </row>
    <row r="106" spans="1:13" ht="75.75" customHeight="1">
      <c r="A106" s="295" t="s">
        <v>980</v>
      </c>
      <c r="B106" s="295" t="s">
        <v>1277</v>
      </c>
      <c r="C106" s="295" t="s">
        <v>364</v>
      </c>
      <c r="D106" s="204" t="s">
        <v>1274</v>
      </c>
      <c r="E106" s="265">
        <v>15</v>
      </c>
      <c r="F106" s="266">
        <v>1</v>
      </c>
      <c r="G106" s="266">
        <v>1</v>
      </c>
      <c r="H106" s="204" t="s">
        <v>1372</v>
      </c>
      <c r="I106" s="204" t="s">
        <v>921</v>
      </c>
      <c r="J106" s="268" t="s">
        <v>1042</v>
      </c>
      <c r="K106" s="295" t="s">
        <v>1021</v>
      </c>
      <c r="L106" s="377">
        <f>(G106+G107+G108+G109+G110+G111+G112)/7</f>
        <v>0.9400000000000001</v>
      </c>
      <c r="M106" s="375">
        <v>7</v>
      </c>
    </row>
    <row r="107" spans="1:13" ht="82.5" customHeight="1">
      <c r="A107" s="385"/>
      <c r="B107" s="295"/>
      <c r="C107" s="295"/>
      <c r="D107" s="204" t="s">
        <v>940</v>
      </c>
      <c r="E107" s="265">
        <v>0</v>
      </c>
      <c r="F107" s="266">
        <v>1</v>
      </c>
      <c r="G107" s="266">
        <v>1</v>
      </c>
      <c r="H107" s="204" t="s">
        <v>1373</v>
      </c>
      <c r="I107" s="204" t="s">
        <v>921</v>
      </c>
      <c r="J107" s="268" t="s">
        <v>1042</v>
      </c>
      <c r="K107" s="295"/>
      <c r="L107" s="420"/>
      <c r="M107" s="404"/>
    </row>
    <row r="108" spans="1:13" ht="51.75" customHeight="1">
      <c r="A108" s="385"/>
      <c r="B108" s="295"/>
      <c r="C108" s="295"/>
      <c r="D108" s="204" t="s">
        <v>941</v>
      </c>
      <c r="E108" s="265">
        <v>0</v>
      </c>
      <c r="F108" s="266">
        <v>1</v>
      </c>
      <c r="G108" s="266">
        <v>1</v>
      </c>
      <c r="H108" s="204" t="s">
        <v>1364</v>
      </c>
      <c r="I108" s="204" t="s">
        <v>921</v>
      </c>
      <c r="J108" s="268" t="s">
        <v>1042</v>
      </c>
      <c r="K108" s="295"/>
      <c r="L108" s="420"/>
      <c r="M108" s="404"/>
    </row>
    <row r="109" spans="1:13" ht="70.5" customHeight="1">
      <c r="A109" s="385"/>
      <c r="B109" s="295"/>
      <c r="C109" s="295"/>
      <c r="D109" s="204" t="s">
        <v>942</v>
      </c>
      <c r="E109" s="265">
        <v>0</v>
      </c>
      <c r="F109" s="266">
        <v>1</v>
      </c>
      <c r="G109" s="266">
        <v>1</v>
      </c>
      <c r="H109" s="204" t="s">
        <v>1275</v>
      </c>
      <c r="I109" s="204" t="s">
        <v>921</v>
      </c>
      <c r="J109" s="268" t="s">
        <v>1042</v>
      </c>
      <c r="K109" s="295"/>
      <c r="L109" s="420"/>
      <c r="M109" s="404"/>
    </row>
    <row r="110" spans="1:13" ht="76.5" customHeight="1">
      <c r="A110" s="385"/>
      <c r="B110" s="295"/>
      <c r="C110" s="295"/>
      <c r="D110" s="204" t="s">
        <v>943</v>
      </c>
      <c r="E110" s="265">
        <v>0</v>
      </c>
      <c r="F110" s="266">
        <v>1</v>
      </c>
      <c r="G110" s="266">
        <v>1</v>
      </c>
      <c r="H110" s="204" t="s">
        <v>1276</v>
      </c>
      <c r="I110" s="204" t="s">
        <v>921</v>
      </c>
      <c r="J110" s="268" t="s">
        <v>1042</v>
      </c>
      <c r="K110" s="295"/>
      <c r="L110" s="420"/>
      <c r="M110" s="404"/>
    </row>
    <row r="111" spans="1:13" ht="82.5" customHeight="1">
      <c r="A111" s="385"/>
      <c r="B111" s="295"/>
      <c r="C111" s="264" t="s">
        <v>1278</v>
      </c>
      <c r="D111" s="204" t="s">
        <v>995</v>
      </c>
      <c r="E111" s="265">
        <v>47</v>
      </c>
      <c r="F111" s="266">
        <v>0.8</v>
      </c>
      <c r="G111" s="266">
        <v>0.58</v>
      </c>
      <c r="H111" s="204" t="s">
        <v>1365</v>
      </c>
      <c r="I111" s="204" t="s">
        <v>921</v>
      </c>
      <c r="J111" s="268" t="s">
        <v>1042</v>
      </c>
      <c r="K111" s="295"/>
      <c r="L111" s="420"/>
      <c r="M111" s="404"/>
    </row>
    <row r="112" spans="1:13" s="211" customFormat="1" ht="222" customHeight="1">
      <c r="A112" s="385"/>
      <c r="B112" s="264" t="s">
        <v>975</v>
      </c>
      <c r="C112" s="264" t="s">
        <v>978</v>
      </c>
      <c r="D112" s="264" t="s">
        <v>930</v>
      </c>
      <c r="E112" s="267">
        <v>0</v>
      </c>
      <c r="F112" s="205">
        <v>1</v>
      </c>
      <c r="G112" s="205">
        <v>1</v>
      </c>
      <c r="H112" s="264" t="s">
        <v>1366</v>
      </c>
      <c r="I112" s="204" t="s">
        <v>921</v>
      </c>
      <c r="J112" s="268" t="s">
        <v>1043</v>
      </c>
      <c r="K112" s="295"/>
      <c r="L112" s="378"/>
      <c r="M112" s="376"/>
    </row>
    <row r="113" spans="1:13" s="211" customFormat="1" ht="22.5" customHeight="1">
      <c r="A113" s="384" t="s">
        <v>884</v>
      </c>
      <c r="B113" s="384"/>
      <c r="C113" s="384"/>
      <c r="D113" s="384"/>
      <c r="E113" s="384"/>
      <c r="F113" s="384"/>
      <c r="G113" s="384"/>
      <c r="H113" s="384"/>
      <c r="I113" s="384"/>
      <c r="J113" s="384"/>
      <c r="K113" s="384"/>
      <c r="L113" s="235"/>
      <c r="M113" s="235"/>
    </row>
    <row r="114" spans="1:13" ht="38.25" customHeight="1">
      <c r="A114" s="295" t="s">
        <v>1024</v>
      </c>
      <c r="B114" s="295"/>
      <c r="C114" s="295"/>
      <c r="D114" s="295"/>
      <c r="E114" s="295"/>
      <c r="F114" s="295"/>
      <c r="G114" s="295"/>
      <c r="H114" s="295"/>
      <c r="I114" s="295"/>
      <c r="J114" s="295"/>
      <c r="K114" s="295"/>
      <c r="L114" s="94"/>
      <c r="M114" s="94"/>
    </row>
    <row r="115" spans="1:13" ht="24.75" customHeight="1">
      <c r="A115" s="286" t="s">
        <v>859</v>
      </c>
      <c r="B115" s="382" t="s">
        <v>860</v>
      </c>
      <c r="C115" s="382" t="s">
        <v>857</v>
      </c>
      <c r="D115" s="382" t="s">
        <v>858</v>
      </c>
      <c r="E115" s="382" t="s">
        <v>1023</v>
      </c>
      <c r="F115" s="382"/>
      <c r="G115" s="382" t="s">
        <v>1248</v>
      </c>
      <c r="H115" s="382"/>
      <c r="I115" s="382" t="s">
        <v>485</v>
      </c>
      <c r="J115" s="382" t="s">
        <v>1077</v>
      </c>
      <c r="K115" s="286" t="s">
        <v>1078</v>
      </c>
      <c r="L115" s="382" t="s">
        <v>1251</v>
      </c>
      <c r="M115" s="382" t="s">
        <v>1252</v>
      </c>
    </row>
    <row r="116" spans="1:13" ht="35.25" customHeight="1">
      <c r="A116" s="286"/>
      <c r="B116" s="382"/>
      <c r="C116" s="382"/>
      <c r="D116" s="382"/>
      <c r="E116" s="202" t="s">
        <v>1079</v>
      </c>
      <c r="F116" s="202" t="s">
        <v>1080</v>
      </c>
      <c r="G116" s="202" t="s">
        <v>1249</v>
      </c>
      <c r="H116" s="202" t="s">
        <v>1250</v>
      </c>
      <c r="I116" s="382"/>
      <c r="J116" s="382"/>
      <c r="K116" s="286"/>
      <c r="L116" s="382"/>
      <c r="M116" s="382"/>
    </row>
    <row r="117" spans="1:13" ht="100.5" customHeight="1">
      <c r="A117" s="295" t="s">
        <v>980</v>
      </c>
      <c r="B117" s="204" t="s">
        <v>1132</v>
      </c>
      <c r="C117" s="204" t="s">
        <v>149</v>
      </c>
      <c r="D117" s="204" t="s">
        <v>996</v>
      </c>
      <c r="E117" s="226">
        <v>0</v>
      </c>
      <c r="F117" s="225">
        <v>1</v>
      </c>
      <c r="G117" s="251">
        <v>1</v>
      </c>
      <c r="H117" s="248" t="s">
        <v>1327</v>
      </c>
      <c r="I117" s="221" t="s">
        <v>997</v>
      </c>
      <c r="J117" s="228" t="s">
        <v>1064</v>
      </c>
      <c r="K117" s="221"/>
      <c r="L117" s="421">
        <f>(G117+G118+G119+G120+G121+G122+G123+G125+G126+G127+G128+G129+G130+G131+G132+G133+G134+G135)/18</f>
        <v>0.9361111111111112</v>
      </c>
      <c r="M117" s="375">
        <v>18</v>
      </c>
    </row>
    <row r="118" spans="1:13" ht="82.5" customHeight="1">
      <c r="A118" s="385"/>
      <c r="B118" s="295" t="s">
        <v>885</v>
      </c>
      <c r="C118" s="221" t="s">
        <v>1164</v>
      </c>
      <c r="D118" s="204" t="s">
        <v>1102</v>
      </c>
      <c r="E118" s="222">
        <v>0</v>
      </c>
      <c r="F118" s="225">
        <f>64/64</f>
        <v>1</v>
      </c>
      <c r="G118" s="251">
        <v>1</v>
      </c>
      <c r="H118" s="248" t="s">
        <v>1319</v>
      </c>
      <c r="I118" s="221" t="s">
        <v>158</v>
      </c>
      <c r="J118" s="228" t="s">
        <v>1064</v>
      </c>
      <c r="K118" s="221"/>
      <c r="L118" s="422"/>
      <c r="M118" s="404"/>
    </row>
    <row r="119" spans="1:13" ht="69.75" customHeight="1">
      <c r="A119" s="385"/>
      <c r="B119" s="295"/>
      <c r="C119" s="221" t="s">
        <v>1165</v>
      </c>
      <c r="D119" s="204" t="s">
        <v>886</v>
      </c>
      <c r="E119" s="222">
        <v>0</v>
      </c>
      <c r="F119" s="225">
        <f>10/10</f>
        <v>1</v>
      </c>
      <c r="G119" s="251">
        <v>1</v>
      </c>
      <c r="H119" s="248" t="s">
        <v>1320</v>
      </c>
      <c r="I119" s="221" t="s">
        <v>1031</v>
      </c>
      <c r="J119" s="228" t="s">
        <v>1064</v>
      </c>
      <c r="K119" s="221"/>
      <c r="L119" s="422"/>
      <c r="M119" s="404"/>
    </row>
    <row r="120" spans="1:13" ht="210" customHeight="1">
      <c r="A120" s="353" t="s">
        <v>980</v>
      </c>
      <c r="B120" s="221" t="s">
        <v>998</v>
      </c>
      <c r="C120" s="221" t="s">
        <v>1166</v>
      </c>
      <c r="D120" s="204" t="s">
        <v>1167</v>
      </c>
      <c r="E120" s="222">
        <v>0</v>
      </c>
      <c r="F120" s="225">
        <f>1/1</f>
        <v>1</v>
      </c>
      <c r="G120" s="251">
        <v>1</v>
      </c>
      <c r="H120" s="248" t="s">
        <v>1318</v>
      </c>
      <c r="I120" s="224" t="s">
        <v>887</v>
      </c>
      <c r="J120" s="228" t="s">
        <v>1032</v>
      </c>
      <c r="K120" s="221" t="s">
        <v>1195</v>
      </c>
      <c r="L120" s="422"/>
      <c r="M120" s="404"/>
    </row>
    <row r="121" spans="1:13" ht="72.75" customHeight="1">
      <c r="A121" s="401"/>
      <c r="B121" s="221" t="s">
        <v>1133</v>
      </c>
      <c r="C121" s="204" t="s">
        <v>1103</v>
      </c>
      <c r="D121" s="204" t="s">
        <v>1104</v>
      </c>
      <c r="E121" s="222">
        <v>0</v>
      </c>
      <c r="F121" s="225">
        <v>1</v>
      </c>
      <c r="G121" s="251">
        <v>1</v>
      </c>
      <c r="H121" s="248" t="s">
        <v>1321</v>
      </c>
      <c r="I121" s="204" t="s">
        <v>174</v>
      </c>
      <c r="J121" s="228" t="s">
        <v>1064</v>
      </c>
      <c r="K121" s="221"/>
      <c r="L121" s="422"/>
      <c r="M121" s="404"/>
    </row>
    <row r="122" spans="1:13" ht="72" customHeight="1">
      <c r="A122" s="401"/>
      <c r="B122" s="353" t="s">
        <v>917</v>
      </c>
      <c r="C122" s="221" t="s">
        <v>1168</v>
      </c>
      <c r="D122" s="204" t="s">
        <v>949</v>
      </c>
      <c r="E122" s="222">
        <v>0</v>
      </c>
      <c r="F122" s="225">
        <f>1/1</f>
        <v>1</v>
      </c>
      <c r="G122" s="251">
        <v>1</v>
      </c>
      <c r="H122" s="248" t="s">
        <v>1290</v>
      </c>
      <c r="I122" s="204" t="s">
        <v>1033</v>
      </c>
      <c r="J122" s="228" t="s">
        <v>1105</v>
      </c>
      <c r="K122" s="221"/>
      <c r="L122" s="422"/>
      <c r="M122" s="404"/>
    </row>
    <row r="123" spans="1:13" s="211" customFormat="1" ht="360" customHeight="1">
      <c r="A123" s="401"/>
      <c r="B123" s="354"/>
      <c r="C123" s="353" t="s">
        <v>888</v>
      </c>
      <c r="D123" s="353" t="s">
        <v>889</v>
      </c>
      <c r="E123" s="375">
        <v>0</v>
      </c>
      <c r="F123" s="377">
        <v>1</v>
      </c>
      <c r="G123" s="377">
        <v>1</v>
      </c>
      <c r="H123" s="248" t="s">
        <v>1418</v>
      </c>
      <c r="I123" s="204" t="s">
        <v>1375</v>
      </c>
      <c r="J123" s="228" t="s">
        <v>1105</v>
      </c>
      <c r="K123" s="221"/>
      <c r="L123" s="422"/>
      <c r="M123" s="404"/>
    </row>
    <row r="124" spans="1:13" s="211" customFormat="1" ht="333.75" customHeight="1">
      <c r="A124" s="374"/>
      <c r="B124" s="374"/>
      <c r="C124" s="374"/>
      <c r="D124" s="374"/>
      <c r="E124" s="376"/>
      <c r="F124" s="378"/>
      <c r="G124" s="378"/>
      <c r="H124" s="253" t="s">
        <v>1374</v>
      </c>
      <c r="I124" s="204" t="s">
        <v>1375</v>
      </c>
      <c r="J124" s="273" t="s">
        <v>1105</v>
      </c>
      <c r="K124" s="253"/>
      <c r="L124" s="422"/>
      <c r="M124" s="404"/>
    </row>
    <row r="125" spans="1:13" s="211" customFormat="1" ht="59.25" customHeight="1">
      <c r="A125" s="295" t="s">
        <v>980</v>
      </c>
      <c r="B125" s="295" t="s">
        <v>917</v>
      </c>
      <c r="C125" s="295" t="s">
        <v>888</v>
      </c>
      <c r="D125" s="204" t="s">
        <v>1169</v>
      </c>
      <c r="E125" s="222">
        <v>0</v>
      </c>
      <c r="F125" s="225">
        <v>1</v>
      </c>
      <c r="G125" s="251">
        <v>1</v>
      </c>
      <c r="H125" s="248" t="s">
        <v>1376</v>
      </c>
      <c r="I125" s="204" t="s">
        <v>103</v>
      </c>
      <c r="J125" s="228" t="s">
        <v>1200</v>
      </c>
      <c r="K125" s="221"/>
      <c r="L125" s="422"/>
      <c r="M125" s="404"/>
    </row>
    <row r="126" spans="1:13" s="211" customFormat="1" ht="183" customHeight="1">
      <c r="A126" s="385"/>
      <c r="B126" s="385"/>
      <c r="C126" s="385"/>
      <c r="D126" s="204" t="s">
        <v>890</v>
      </c>
      <c r="E126" s="222">
        <v>0</v>
      </c>
      <c r="F126" s="225">
        <v>1</v>
      </c>
      <c r="G126" s="251">
        <v>1</v>
      </c>
      <c r="H126" s="248" t="s">
        <v>1377</v>
      </c>
      <c r="I126" s="204" t="s">
        <v>1033</v>
      </c>
      <c r="J126" s="228" t="s">
        <v>1200</v>
      </c>
      <c r="K126" s="221"/>
      <c r="L126" s="422"/>
      <c r="M126" s="404"/>
    </row>
    <row r="127" spans="1:13" s="211" customFormat="1" ht="59.25" customHeight="1">
      <c r="A127" s="385"/>
      <c r="B127" s="385"/>
      <c r="C127" s="385"/>
      <c r="D127" s="204" t="s">
        <v>1170</v>
      </c>
      <c r="E127" s="222">
        <v>0</v>
      </c>
      <c r="F127" s="225">
        <v>1</v>
      </c>
      <c r="G127" s="251">
        <v>1</v>
      </c>
      <c r="H127" s="248" t="s">
        <v>1378</v>
      </c>
      <c r="I127" s="204" t="s">
        <v>103</v>
      </c>
      <c r="J127" s="228" t="s">
        <v>1200</v>
      </c>
      <c r="K127" s="221"/>
      <c r="L127" s="422"/>
      <c r="M127" s="404"/>
    </row>
    <row r="128" spans="1:13" s="211" customFormat="1" ht="55.5" customHeight="1">
      <c r="A128" s="295" t="s">
        <v>980</v>
      </c>
      <c r="B128" s="295" t="s">
        <v>1187</v>
      </c>
      <c r="C128" s="221" t="s">
        <v>1177</v>
      </c>
      <c r="D128" s="204" t="s">
        <v>1189</v>
      </c>
      <c r="E128" s="222">
        <v>0</v>
      </c>
      <c r="F128" s="225">
        <f>1/1</f>
        <v>1</v>
      </c>
      <c r="G128" s="251">
        <v>1</v>
      </c>
      <c r="H128" s="248" t="s">
        <v>1325</v>
      </c>
      <c r="I128" s="204" t="s">
        <v>1178</v>
      </c>
      <c r="J128" s="228" t="s">
        <v>1200</v>
      </c>
      <c r="K128" s="221"/>
      <c r="L128" s="422"/>
      <c r="M128" s="404"/>
    </row>
    <row r="129" spans="1:13" s="211" customFormat="1" ht="45" customHeight="1">
      <c r="A129" s="385"/>
      <c r="B129" s="295"/>
      <c r="C129" s="221" t="s">
        <v>1172</v>
      </c>
      <c r="D129" s="204" t="s">
        <v>1171</v>
      </c>
      <c r="E129" s="222">
        <v>0</v>
      </c>
      <c r="F129" s="225">
        <v>1</v>
      </c>
      <c r="G129" s="251">
        <v>1</v>
      </c>
      <c r="H129" s="248" t="s">
        <v>1322</v>
      </c>
      <c r="I129" s="204" t="s">
        <v>1173</v>
      </c>
      <c r="J129" s="228" t="s">
        <v>1200</v>
      </c>
      <c r="K129" s="221"/>
      <c r="L129" s="422"/>
      <c r="M129" s="404"/>
    </row>
    <row r="130" spans="1:13" s="211" customFormat="1" ht="55.5" customHeight="1">
      <c r="A130" s="385"/>
      <c r="B130" s="295"/>
      <c r="C130" s="221" t="s">
        <v>1184</v>
      </c>
      <c r="D130" s="204" t="s">
        <v>1174</v>
      </c>
      <c r="E130" s="222">
        <v>0</v>
      </c>
      <c r="F130" s="225">
        <v>1</v>
      </c>
      <c r="G130" s="251">
        <v>1</v>
      </c>
      <c r="H130" s="248" t="s">
        <v>1322</v>
      </c>
      <c r="I130" s="204" t="s">
        <v>1176</v>
      </c>
      <c r="J130" s="228" t="s">
        <v>1200</v>
      </c>
      <c r="K130" s="221"/>
      <c r="L130" s="422"/>
      <c r="M130" s="404"/>
    </row>
    <row r="131" spans="1:13" s="211" customFormat="1" ht="93.75" customHeight="1">
      <c r="A131" s="385"/>
      <c r="B131" s="296"/>
      <c r="C131" s="221" t="s">
        <v>1315</v>
      </c>
      <c r="D131" s="204" t="s">
        <v>1175</v>
      </c>
      <c r="E131" s="222">
        <v>0</v>
      </c>
      <c r="F131" s="225">
        <v>1</v>
      </c>
      <c r="G131" s="251">
        <v>1</v>
      </c>
      <c r="H131" s="248" t="s">
        <v>1314</v>
      </c>
      <c r="I131" s="204" t="s">
        <v>1178</v>
      </c>
      <c r="J131" s="228" t="s">
        <v>1200</v>
      </c>
      <c r="K131" s="221"/>
      <c r="L131" s="422"/>
      <c r="M131" s="404"/>
    </row>
    <row r="132" spans="1:13" s="211" customFormat="1" ht="102.75" customHeight="1">
      <c r="A132" s="385"/>
      <c r="B132" s="213" t="s">
        <v>891</v>
      </c>
      <c r="C132" s="213" t="s">
        <v>1141</v>
      </c>
      <c r="D132" s="221" t="s">
        <v>892</v>
      </c>
      <c r="E132" s="226">
        <v>0</v>
      </c>
      <c r="F132" s="225">
        <v>1</v>
      </c>
      <c r="G132" s="283">
        <v>0.9</v>
      </c>
      <c r="H132" s="281" t="s">
        <v>1399</v>
      </c>
      <c r="I132" s="204" t="s">
        <v>204</v>
      </c>
      <c r="J132" s="221" t="s">
        <v>1179</v>
      </c>
      <c r="K132" s="221"/>
      <c r="L132" s="422"/>
      <c r="M132" s="404"/>
    </row>
    <row r="133" spans="1:13" ht="90" customHeight="1">
      <c r="A133" s="385"/>
      <c r="B133" s="213" t="s">
        <v>975</v>
      </c>
      <c r="C133" s="221" t="s">
        <v>935</v>
      </c>
      <c r="D133" s="204" t="s">
        <v>937</v>
      </c>
      <c r="E133" s="222">
        <v>0</v>
      </c>
      <c r="F133" s="225">
        <v>1</v>
      </c>
      <c r="G133" s="275">
        <v>1</v>
      </c>
      <c r="H133" s="274" t="s">
        <v>1323</v>
      </c>
      <c r="I133" s="221" t="s">
        <v>69</v>
      </c>
      <c r="J133" s="221" t="s">
        <v>1086</v>
      </c>
      <c r="K133" s="221"/>
      <c r="L133" s="422"/>
      <c r="M133" s="404"/>
    </row>
    <row r="134" spans="1:13" s="211" customFormat="1" ht="245.25" customHeight="1">
      <c r="A134" s="212" t="s">
        <v>980</v>
      </c>
      <c r="B134" s="213" t="s">
        <v>975</v>
      </c>
      <c r="C134" s="242" t="s">
        <v>1194</v>
      </c>
      <c r="D134" s="204" t="s">
        <v>1139</v>
      </c>
      <c r="E134" s="282">
        <v>0</v>
      </c>
      <c r="F134" s="234">
        <v>1</v>
      </c>
      <c r="G134" s="234">
        <v>0.7</v>
      </c>
      <c r="H134" s="248" t="s">
        <v>1316</v>
      </c>
      <c r="I134" s="237" t="s">
        <v>1076</v>
      </c>
      <c r="J134" s="237" t="s">
        <v>1075</v>
      </c>
      <c r="K134" s="281"/>
      <c r="L134" s="422"/>
      <c r="M134" s="404"/>
    </row>
    <row r="135" spans="1:13" s="211" customFormat="1" ht="357" customHeight="1">
      <c r="A135" s="221" t="s">
        <v>980</v>
      </c>
      <c r="B135" s="221" t="s">
        <v>975</v>
      </c>
      <c r="C135" s="221" t="s">
        <v>1244</v>
      </c>
      <c r="D135" s="221" t="s">
        <v>1317</v>
      </c>
      <c r="E135" s="226">
        <v>0</v>
      </c>
      <c r="F135" s="205">
        <v>0.5</v>
      </c>
      <c r="G135" s="205">
        <v>0.25</v>
      </c>
      <c r="H135" s="248" t="s">
        <v>1291</v>
      </c>
      <c r="I135" s="221" t="s">
        <v>1245</v>
      </c>
      <c r="J135" s="212" t="s">
        <v>1247</v>
      </c>
      <c r="K135" s="221" t="s">
        <v>1246</v>
      </c>
      <c r="L135" s="423"/>
      <c r="M135" s="376"/>
    </row>
    <row r="136" spans="1:13" s="211" customFormat="1" ht="33.75" customHeight="1">
      <c r="A136" s="384" t="s">
        <v>922</v>
      </c>
      <c r="B136" s="384"/>
      <c r="C136" s="384"/>
      <c r="D136" s="384"/>
      <c r="E136" s="384"/>
      <c r="F136" s="384"/>
      <c r="G136" s="384"/>
      <c r="H136" s="384"/>
      <c r="I136" s="384"/>
      <c r="J136" s="384"/>
      <c r="K136" s="384"/>
      <c r="L136" s="235"/>
      <c r="M136" s="235"/>
    </row>
    <row r="137" spans="1:13" s="211" customFormat="1" ht="33.75" customHeight="1">
      <c r="A137" s="295" t="s">
        <v>1216</v>
      </c>
      <c r="B137" s="295"/>
      <c r="C137" s="295"/>
      <c r="D137" s="295"/>
      <c r="E137" s="295"/>
      <c r="F137" s="295"/>
      <c r="G137" s="295"/>
      <c r="H137" s="295"/>
      <c r="I137" s="295"/>
      <c r="J137" s="295"/>
      <c r="K137" s="295"/>
      <c r="L137" s="235"/>
      <c r="M137" s="235"/>
    </row>
    <row r="138" spans="1:13" ht="24.75" customHeight="1">
      <c r="A138" s="286" t="s">
        <v>859</v>
      </c>
      <c r="B138" s="382" t="s">
        <v>860</v>
      </c>
      <c r="C138" s="382" t="s">
        <v>857</v>
      </c>
      <c r="D138" s="382" t="s">
        <v>858</v>
      </c>
      <c r="E138" s="382" t="s">
        <v>1023</v>
      </c>
      <c r="F138" s="382"/>
      <c r="G138" s="382" t="s">
        <v>1248</v>
      </c>
      <c r="H138" s="382"/>
      <c r="I138" s="382" t="s">
        <v>485</v>
      </c>
      <c r="J138" s="382" t="s">
        <v>1077</v>
      </c>
      <c r="K138" s="286" t="s">
        <v>1078</v>
      </c>
      <c r="L138" s="382" t="s">
        <v>1251</v>
      </c>
      <c r="M138" s="382" t="s">
        <v>1252</v>
      </c>
    </row>
    <row r="139" spans="1:13" ht="35.25" customHeight="1">
      <c r="A139" s="286"/>
      <c r="B139" s="382"/>
      <c r="C139" s="382"/>
      <c r="D139" s="382"/>
      <c r="E139" s="202" t="s">
        <v>1079</v>
      </c>
      <c r="F139" s="202" t="s">
        <v>1080</v>
      </c>
      <c r="G139" s="202" t="s">
        <v>1249</v>
      </c>
      <c r="H139" s="202" t="s">
        <v>1250</v>
      </c>
      <c r="I139" s="382"/>
      <c r="J139" s="382"/>
      <c r="K139" s="286"/>
      <c r="L139" s="382"/>
      <c r="M139" s="382"/>
    </row>
    <row r="140" spans="1:13" s="211" customFormat="1" ht="79.5" customHeight="1">
      <c r="A140" s="295" t="s">
        <v>980</v>
      </c>
      <c r="B140" s="221" t="s">
        <v>92</v>
      </c>
      <c r="C140" s="221" t="s">
        <v>93</v>
      </c>
      <c r="D140" s="221" t="s">
        <v>894</v>
      </c>
      <c r="E140" s="205">
        <v>0</v>
      </c>
      <c r="F140" s="205">
        <v>1</v>
      </c>
      <c r="G140" s="205">
        <v>1</v>
      </c>
      <c r="H140" s="248" t="s">
        <v>1324</v>
      </c>
      <c r="I140" s="221" t="s">
        <v>893</v>
      </c>
      <c r="J140" s="295" t="s">
        <v>1046</v>
      </c>
      <c r="K140" s="329"/>
      <c r="L140" s="379">
        <f>(G140+G141+G142+G143+G144+G145)/6</f>
        <v>0.8333333333333334</v>
      </c>
      <c r="M140" s="375">
        <v>6</v>
      </c>
    </row>
    <row r="141" spans="1:13" s="211" customFormat="1" ht="60">
      <c r="A141" s="295"/>
      <c r="B141" s="221" t="s">
        <v>95</v>
      </c>
      <c r="C141" s="221" t="s">
        <v>999</v>
      </c>
      <c r="D141" s="221" t="s">
        <v>895</v>
      </c>
      <c r="E141" s="205">
        <v>0</v>
      </c>
      <c r="F141" s="205">
        <v>0.2</v>
      </c>
      <c r="G141" s="205">
        <v>0</v>
      </c>
      <c r="H141" s="248" t="s">
        <v>1379</v>
      </c>
      <c r="I141" s="221" t="s">
        <v>896</v>
      </c>
      <c r="J141" s="295"/>
      <c r="K141" s="329"/>
      <c r="L141" s="380"/>
      <c r="M141" s="404"/>
    </row>
    <row r="142" spans="1:13" s="211" customFormat="1" ht="192">
      <c r="A142" s="295"/>
      <c r="B142" s="221" t="s">
        <v>97</v>
      </c>
      <c r="C142" s="221" t="s">
        <v>918</v>
      </c>
      <c r="D142" s="221" t="s">
        <v>897</v>
      </c>
      <c r="E142" s="226">
        <v>0</v>
      </c>
      <c r="F142" s="205">
        <v>1</v>
      </c>
      <c r="G142" s="205">
        <v>1</v>
      </c>
      <c r="H142" s="274" t="s">
        <v>1419</v>
      </c>
      <c r="I142" s="221" t="s">
        <v>896</v>
      </c>
      <c r="J142" s="295"/>
      <c r="K142" s="329"/>
      <c r="L142" s="380"/>
      <c r="M142" s="404"/>
    </row>
    <row r="143" spans="1:13" s="211" customFormat="1" ht="121.5" customHeight="1">
      <c r="A143" s="295"/>
      <c r="B143" s="221" t="s">
        <v>100</v>
      </c>
      <c r="C143" s="221" t="s">
        <v>101</v>
      </c>
      <c r="D143" s="221" t="s">
        <v>898</v>
      </c>
      <c r="E143" s="205">
        <v>0</v>
      </c>
      <c r="F143" s="205">
        <v>1</v>
      </c>
      <c r="G143" s="205">
        <v>1</v>
      </c>
      <c r="H143" s="281" t="s">
        <v>1420</v>
      </c>
      <c r="I143" s="221" t="s">
        <v>899</v>
      </c>
      <c r="J143" s="295"/>
      <c r="K143" s="329"/>
      <c r="L143" s="380"/>
      <c r="M143" s="404"/>
    </row>
    <row r="144" spans="1:13" s="211" customFormat="1" ht="187.5" customHeight="1">
      <c r="A144" s="295"/>
      <c r="B144" s="221" t="s">
        <v>1000</v>
      </c>
      <c r="C144" s="221" t="s">
        <v>1206</v>
      </c>
      <c r="D144" s="221" t="s">
        <v>1001</v>
      </c>
      <c r="E144" s="226">
        <v>0</v>
      </c>
      <c r="F144" s="205">
        <v>1</v>
      </c>
      <c r="G144" s="205">
        <v>1</v>
      </c>
      <c r="H144" s="281" t="s">
        <v>1380</v>
      </c>
      <c r="I144" s="221" t="s">
        <v>934</v>
      </c>
      <c r="J144" s="228" t="s">
        <v>1047</v>
      </c>
      <c r="K144" s="329"/>
      <c r="L144" s="380"/>
      <c r="M144" s="404"/>
    </row>
    <row r="145" spans="1:13" s="211" customFormat="1" ht="156" customHeight="1">
      <c r="A145" s="295"/>
      <c r="B145" s="221" t="s">
        <v>975</v>
      </c>
      <c r="C145" s="221" t="s">
        <v>978</v>
      </c>
      <c r="D145" s="221" t="s">
        <v>930</v>
      </c>
      <c r="E145" s="226">
        <v>0</v>
      </c>
      <c r="F145" s="205">
        <v>1</v>
      </c>
      <c r="G145" s="205">
        <v>1</v>
      </c>
      <c r="H145" s="250" t="s">
        <v>1292</v>
      </c>
      <c r="I145" s="221" t="s">
        <v>934</v>
      </c>
      <c r="J145" s="228" t="s">
        <v>1048</v>
      </c>
      <c r="K145" s="203" t="s">
        <v>1421</v>
      </c>
      <c r="L145" s="381"/>
      <c r="M145" s="376"/>
    </row>
    <row r="146" spans="1:13" s="211" customFormat="1" ht="26.25" customHeight="1">
      <c r="A146" s="384" t="s">
        <v>1180</v>
      </c>
      <c r="B146" s="384"/>
      <c r="C146" s="384"/>
      <c r="D146" s="384"/>
      <c r="E146" s="384"/>
      <c r="F146" s="384"/>
      <c r="G146" s="384"/>
      <c r="H146" s="384"/>
      <c r="I146" s="384"/>
      <c r="J146" s="384"/>
      <c r="K146" s="384"/>
      <c r="L146" s="235"/>
      <c r="M146" s="235"/>
    </row>
    <row r="147" spans="1:13" s="211" customFormat="1" ht="33.75" customHeight="1">
      <c r="A147" s="295" t="s">
        <v>1217</v>
      </c>
      <c r="B147" s="295"/>
      <c r="C147" s="295"/>
      <c r="D147" s="295"/>
      <c r="E147" s="295"/>
      <c r="F147" s="295"/>
      <c r="G147" s="295"/>
      <c r="H147" s="295"/>
      <c r="I147" s="295"/>
      <c r="J147" s="295"/>
      <c r="K147" s="295"/>
      <c r="L147" s="235"/>
      <c r="M147" s="235"/>
    </row>
    <row r="148" spans="1:13" ht="24.75" customHeight="1">
      <c r="A148" s="286" t="s">
        <v>859</v>
      </c>
      <c r="B148" s="382" t="s">
        <v>860</v>
      </c>
      <c r="C148" s="382" t="s">
        <v>857</v>
      </c>
      <c r="D148" s="382" t="s">
        <v>858</v>
      </c>
      <c r="E148" s="382" t="s">
        <v>1023</v>
      </c>
      <c r="F148" s="382"/>
      <c r="G148" s="382" t="s">
        <v>1248</v>
      </c>
      <c r="H148" s="382"/>
      <c r="I148" s="382" t="s">
        <v>485</v>
      </c>
      <c r="J148" s="382" t="s">
        <v>1077</v>
      </c>
      <c r="K148" s="286" t="s">
        <v>1078</v>
      </c>
      <c r="L148" s="382" t="s">
        <v>1251</v>
      </c>
      <c r="M148" s="382" t="s">
        <v>1252</v>
      </c>
    </row>
    <row r="149" spans="1:13" ht="35.25" customHeight="1">
      <c r="A149" s="286"/>
      <c r="B149" s="382"/>
      <c r="C149" s="382"/>
      <c r="D149" s="382"/>
      <c r="E149" s="202" t="s">
        <v>1079</v>
      </c>
      <c r="F149" s="202" t="s">
        <v>1080</v>
      </c>
      <c r="G149" s="202" t="s">
        <v>1249</v>
      </c>
      <c r="H149" s="202" t="s">
        <v>1250</v>
      </c>
      <c r="I149" s="382"/>
      <c r="J149" s="382"/>
      <c r="K149" s="286"/>
      <c r="L149" s="382"/>
      <c r="M149" s="382"/>
    </row>
    <row r="150" spans="1:13" s="211" customFormat="1" ht="159.75" customHeight="1">
      <c r="A150" s="295" t="s">
        <v>980</v>
      </c>
      <c r="B150" s="295" t="s">
        <v>900</v>
      </c>
      <c r="C150" s="295" t="s">
        <v>1002</v>
      </c>
      <c r="D150" s="221" t="s">
        <v>1003</v>
      </c>
      <c r="E150" s="226">
        <v>0</v>
      </c>
      <c r="F150" s="205">
        <v>1</v>
      </c>
      <c r="G150" s="205">
        <v>1</v>
      </c>
      <c r="H150" s="261" t="s">
        <v>1381</v>
      </c>
      <c r="I150" s="212" t="s">
        <v>578</v>
      </c>
      <c r="J150" s="221" t="s">
        <v>1107</v>
      </c>
      <c r="K150" s="295" t="s">
        <v>1021</v>
      </c>
      <c r="L150" s="379">
        <f>(G150+G151+G152+G153+G154+G155+G156+G157+G158)/9</f>
        <v>0.8666666666666667</v>
      </c>
      <c r="M150" s="375">
        <v>9</v>
      </c>
    </row>
    <row r="151" spans="1:13" s="211" customFormat="1" ht="74.25" customHeight="1">
      <c r="A151" s="295"/>
      <c r="B151" s="295"/>
      <c r="C151" s="295"/>
      <c r="D151" s="221" t="s">
        <v>1106</v>
      </c>
      <c r="E151" s="226">
        <v>0</v>
      </c>
      <c r="F151" s="205" t="s">
        <v>662</v>
      </c>
      <c r="G151" s="205">
        <v>1</v>
      </c>
      <c r="H151" s="261" t="s">
        <v>1354</v>
      </c>
      <c r="I151" s="212" t="s">
        <v>578</v>
      </c>
      <c r="J151" s="221" t="s">
        <v>1107</v>
      </c>
      <c r="K151" s="295"/>
      <c r="L151" s="380"/>
      <c r="M151" s="404"/>
    </row>
    <row r="152" spans="1:13" s="211" customFormat="1" ht="152.25" customHeight="1">
      <c r="A152" s="295"/>
      <c r="B152" s="295"/>
      <c r="C152" s="221" t="s">
        <v>1004</v>
      </c>
      <c r="D152" s="221" t="s">
        <v>1005</v>
      </c>
      <c r="E152" s="226">
        <v>0</v>
      </c>
      <c r="F152" s="205">
        <f>1/1</f>
        <v>1</v>
      </c>
      <c r="G152" s="205">
        <v>1</v>
      </c>
      <c r="H152" s="262" t="s">
        <v>1382</v>
      </c>
      <c r="I152" s="212" t="s">
        <v>578</v>
      </c>
      <c r="J152" s="221" t="s">
        <v>1107</v>
      </c>
      <c r="K152" s="295"/>
      <c r="L152" s="380"/>
      <c r="M152" s="404"/>
    </row>
    <row r="153" spans="1:13" s="211" customFormat="1" ht="246.75" customHeight="1">
      <c r="A153" s="295"/>
      <c r="B153" s="221" t="s">
        <v>901</v>
      </c>
      <c r="C153" s="221" t="s">
        <v>902</v>
      </c>
      <c r="D153" s="221" t="s">
        <v>903</v>
      </c>
      <c r="E153" s="222">
        <v>0</v>
      </c>
      <c r="F153" s="205">
        <f>1/1</f>
        <v>1</v>
      </c>
      <c r="G153" s="205">
        <v>1</v>
      </c>
      <c r="H153" s="261" t="s">
        <v>1355</v>
      </c>
      <c r="I153" s="221" t="s">
        <v>578</v>
      </c>
      <c r="J153" s="221" t="s">
        <v>1107</v>
      </c>
      <c r="K153" s="295"/>
      <c r="L153" s="380"/>
      <c r="M153" s="404"/>
    </row>
    <row r="154" spans="1:13" s="211" customFormat="1" ht="69" customHeight="1">
      <c r="A154" s="295"/>
      <c r="B154" s="295" t="s">
        <v>904</v>
      </c>
      <c r="C154" s="221" t="s">
        <v>905</v>
      </c>
      <c r="D154" s="221" t="s">
        <v>906</v>
      </c>
      <c r="E154" s="222">
        <v>0</v>
      </c>
      <c r="F154" s="225">
        <v>0.5</v>
      </c>
      <c r="G154" s="251">
        <v>1</v>
      </c>
      <c r="H154" s="261" t="s">
        <v>1356</v>
      </c>
      <c r="I154" s="221" t="s">
        <v>1013</v>
      </c>
      <c r="J154" s="221" t="s">
        <v>1034</v>
      </c>
      <c r="K154" s="295"/>
      <c r="L154" s="380"/>
      <c r="M154" s="404"/>
    </row>
    <row r="155" spans="1:13" s="211" customFormat="1" ht="99" customHeight="1">
      <c r="A155" s="295"/>
      <c r="B155" s="295"/>
      <c r="C155" s="221" t="s">
        <v>907</v>
      </c>
      <c r="D155" s="221" t="s">
        <v>908</v>
      </c>
      <c r="E155" s="225">
        <v>0.1</v>
      </c>
      <c r="F155" s="225">
        <v>1</v>
      </c>
      <c r="G155" s="251">
        <v>0.3</v>
      </c>
      <c r="H155" s="261" t="s">
        <v>1422</v>
      </c>
      <c r="I155" s="221" t="s">
        <v>1013</v>
      </c>
      <c r="J155" s="221" t="s">
        <v>1034</v>
      </c>
      <c r="K155" s="295"/>
      <c r="L155" s="380"/>
      <c r="M155" s="404"/>
    </row>
    <row r="156" spans="1:13" s="211" customFormat="1" ht="91.5" customHeight="1">
      <c r="A156" s="385"/>
      <c r="B156" s="295"/>
      <c r="C156" s="221" t="s">
        <v>1006</v>
      </c>
      <c r="D156" s="221" t="s">
        <v>909</v>
      </c>
      <c r="E156" s="225">
        <v>0.6</v>
      </c>
      <c r="F156" s="225">
        <v>1</v>
      </c>
      <c r="G156" s="251">
        <v>1</v>
      </c>
      <c r="H156" s="246" t="s">
        <v>1357</v>
      </c>
      <c r="I156" s="221" t="s">
        <v>910</v>
      </c>
      <c r="J156" s="221" t="s">
        <v>1035</v>
      </c>
      <c r="K156" s="295"/>
      <c r="L156" s="380"/>
      <c r="M156" s="404"/>
    </row>
    <row r="157" spans="1:13" s="211" customFormat="1" ht="72" customHeight="1">
      <c r="A157" s="295" t="s">
        <v>980</v>
      </c>
      <c r="B157" s="295" t="s">
        <v>975</v>
      </c>
      <c r="C157" s="221" t="s">
        <v>935</v>
      </c>
      <c r="D157" s="204" t="s">
        <v>937</v>
      </c>
      <c r="E157" s="222">
        <v>0</v>
      </c>
      <c r="F157" s="225">
        <v>1</v>
      </c>
      <c r="G157" s="251">
        <v>1</v>
      </c>
      <c r="H157" s="248" t="s">
        <v>1358</v>
      </c>
      <c r="I157" s="221" t="s">
        <v>1013</v>
      </c>
      <c r="J157" s="221" t="s">
        <v>1107</v>
      </c>
      <c r="K157" s="295"/>
      <c r="L157" s="380"/>
      <c r="M157" s="404"/>
    </row>
    <row r="158" spans="1:13" s="211" customFormat="1" ht="135" customHeight="1">
      <c r="A158" s="295"/>
      <c r="B158" s="295"/>
      <c r="C158" s="221" t="s">
        <v>978</v>
      </c>
      <c r="D158" s="221" t="s">
        <v>990</v>
      </c>
      <c r="E158" s="226">
        <v>0</v>
      </c>
      <c r="F158" s="205">
        <v>1</v>
      </c>
      <c r="G158" s="205">
        <v>0.5</v>
      </c>
      <c r="H158" s="274" t="s">
        <v>1383</v>
      </c>
      <c r="I158" s="221" t="s">
        <v>1013</v>
      </c>
      <c r="J158" s="228" t="s">
        <v>1049</v>
      </c>
      <c r="K158" s="295"/>
      <c r="L158" s="381"/>
      <c r="M158" s="404"/>
    </row>
    <row r="159" spans="1:13" s="211" customFormat="1" ht="30.75" customHeight="1">
      <c r="A159" s="384" t="s">
        <v>1007</v>
      </c>
      <c r="B159" s="384"/>
      <c r="C159" s="384"/>
      <c r="D159" s="384"/>
      <c r="E159" s="384"/>
      <c r="F159" s="384"/>
      <c r="G159" s="384"/>
      <c r="H159" s="384"/>
      <c r="I159" s="384"/>
      <c r="J159" s="384"/>
      <c r="K159" s="384"/>
      <c r="L159" s="235"/>
      <c r="M159" s="235"/>
    </row>
    <row r="160" spans="1:13" s="211" customFormat="1" ht="33.75" customHeight="1">
      <c r="A160" s="295" t="s">
        <v>1218</v>
      </c>
      <c r="B160" s="295"/>
      <c r="C160" s="295"/>
      <c r="D160" s="295"/>
      <c r="E160" s="295"/>
      <c r="F160" s="295"/>
      <c r="G160" s="295"/>
      <c r="H160" s="295"/>
      <c r="I160" s="295"/>
      <c r="J160" s="295"/>
      <c r="K160" s="295"/>
      <c r="L160" s="235"/>
      <c r="M160" s="235"/>
    </row>
    <row r="161" spans="1:13" ht="24.75" customHeight="1">
      <c r="A161" s="286" t="s">
        <v>859</v>
      </c>
      <c r="B161" s="382" t="s">
        <v>860</v>
      </c>
      <c r="C161" s="382" t="s">
        <v>857</v>
      </c>
      <c r="D161" s="382" t="s">
        <v>858</v>
      </c>
      <c r="E161" s="382" t="s">
        <v>1023</v>
      </c>
      <c r="F161" s="382"/>
      <c r="G161" s="382" t="s">
        <v>1248</v>
      </c>
      <c r="H161" s="382"/>
      <c r="I161" s="382" t="s">
        <v>485</v>
      </c>
      <c r="J161" s="382" t="s">
        <v>1077</v>
      </c>
      <c r="K161" s="286" t="s">
        <v>1078</v>
      </c>
      <c r="L161" s="382" t="s">
        <v>1251</v>
      </c>
      <c r="M161" s="382" t="s">
        <v>1252</v>
      </c>
    </row>
    <row r="162" spans="1:13" ht="35.25" customHeight="1">
      <c r="A162" s="286"/>
      <c r="B162" s="382"/>
      <c r="C162" s="382"/>
      <c r="D162" s="382"/>
      <c r="E162" s="202" t="s">
        <v>1079</v>
      </c>
      <c r="F162" s="202" t="s">
        <v>1080</v>
      </c>
      <c r="G162" s="202" t="s">
        <v>1249</v>
      </c>
      <c r="H162" s="202" t="s">
        <v>1250</v>
      </c>
      <c r="I162" s="382"/>
      <c r="J162" s="382"/>
      <c r="K162" s="286"/>
      <c r="L162" s="382"/>
      <c r="M162" s="382"/>
    </row>
    <row r="163" spans="1:13" s="211" customFormat="1" ht="129" customHeight="1">
      <c r="A163" s="295" t="s">
        <v>980</v>
      </c>
      <c r="B163" s="221" t="s">
        <v>1108</v>
      </c>
      <c r="C163" s="221" t="s">
        <v>1008</v>
      </c>
      <c r="D163" s="221" t="s">
        <v>1296</v>
      </c>
      <c r="E163" s="226">
        <v>0</v>
      </c>
      <c r="F163" s="225">
        <f>5/5</f>
        <v>1</v>
      </c>
      <c r="G163" s="251">
        <v>1</v>
      </c>
      <c r="H163" s="248" t="s">
        <v>1295</v>
      </c>
      <c r="I163" s="221" t="s">
        <v>246</v>
      </c>
      <c r="J163" s="221" t="s">
        <v>1050</v>
      </c>
      <c r="K163" s="295" t="s">
        <v>1021</v>
      </c>
      <c r="L163" s="379">
        <f>(G163+G164+G165+G166)/4</f>
        <v>1</v>
      </c>
      <c r="M163" s="404">
        <v>4</v>
      </c>
    </row>
    <row r="164" spans="1:13" s="211" customFormat="1" ht="75" customHeight="1">
      <c r="A164" s="296"/>
      <c r="B164" s="221" t="s">
        <v>1185</v>
      </c>
      <c r="C164" s="221" t="s">
        <v>1181</v>
      </c>
      <c r="D164" s="221" t="s">
        <v>1182</v>
      </c>
      <c r="E164" s="226">
        <v>0</v>
      </c>
      <c r="F164" s="205">
        <v>0.8</v>
      </c>
      <c r="G164" s="205">
        <v>1</v>
      </c>
      <c r="H164" s="248" t="s">
        <v>1293</v>
      </c>
      <c r="I164" s="221" t="s">
        <v>246</v>
      </c>
      <c r="J164" s="221" t="s">
        <v>1050</v>
      </c>
      <c r="K164" s="295"/>
      <c r="L164" s="380"/>
      <c r="M164" s="404"/>
    </row>
    <row r="165" spans="1:13" s="211" customFormat="1" ht="82.5" customHeight="1">
      <c r="A165" s="296"/>
      <c r="B165" s="295" t="s">
        <v>975</v>
      </c>
      <c r="C165" s="221" t="s">
        <v>935</v>
      </c>
      <c r="D165" s="204" t="s">
        <v>937</v>
      </c>
      <c r="E165" s="222">
        <v>0</v>
      </c>
      <c r="F165" s="225">
        <v>1</v>
      </c>
      <c r="G165" s="251">
        <v>1</v>
      </c>
      <c r="H165" s="248" t="s">
        <v>1294</v>
      </c>
      <c r="I165" s="221" t="s">
        <v>1012</v>
      </c>
      <c r="J165" s="228" t="s">
        <v>1052</v>
      </c>
      <c r="K165" s="295"/>
      <c r="L165" s="380"/>
      <c r="M165" s="404"/>
    </row>
    <row r="166" spans="1:13" s="211" customFormat="1" ht="166.5" customHeight="1">
      <c r="A166" s="296"/>
      <c r="B166" s="295"/>
      <c r="C166" s="221" t="s">
        <v>1203</v>
      </c>
      <c r="D166" s="221" t="s">
        <v>990</v>
      </c>
      <c r="E166" s="226">
        <v>0</v>
      </c>
      <c r="F166" s="205">
        <v>1</v>
      </c>
      <c r="G166" s="205">
        <v>1</v>
      </c>
      <c r="H166" s="250" t="s">
        <v>1423</v>
      </c>
      <c r="I166" s="221" t="s">
        <v>1012</v>
      </c>
      <c r="J166" s="228" t="s">
        <v>1051</v>
      </c>
      <c r="K166" s="295"/>
      <c r="L166" s="381"/>
      <c r="M166" s="376"/>
    </row>
    <row r="167" spans="1:13" s="211" customFormat="1" ht="30.75" customHeight="1">
      <c r="A167" s="384" t="s">
        <v>1009</v>
      </c>
      <c r="B167" s="384"/>
      <c r="C167" s="384"/>
      <c r="D167" s="384"/>
      <c r="E167" s="384"/>
      <c r="F167" s="384"/>
      <c r="G167" s="384"/>
      <c r="H167" s="384"/>
      <c r="I167" s="384"/>
      <c r="J167" s="384"/>
      <c r="K167" s="384"/>
      <c r="L167" s="235"/>
      <c r="M167" s="235"/>
    </row>
    <row r="168" spans="1:13" s="211" customFormat="1" ht="33.75" customHeight="1">
      <c r="A168" s="295" t="s">
        <v>1219</v>
      </c>
      <c r="B168" s="295"/>
      <c r="C168" s="295"/>
      <c r="D168" s="295"/>
      <c r="E168" s="295"/>
      <c r="F168" s="295"/>
      <c r="G168" s="295"/>
      <c r="H168" s="295"/>
      <c r="I168" s="295"/>
      <c r="J168" s="295"/>
      <c r="K168" s="295"/>
      <c r="L168" s="235"/>
      <c r="M168" s="235"/>
    </row>
    <row r="169" spans="1:13" ht="24.75" customHeight="1">
      <c r="A169" s="286" t="s">
        <v>859</v>
      </c>
      <c r="B169" s="382" t="s">
        <v>860</v>
      </c>
      <c r="C169" s="382" t="s">
        <v>857</v>
      </c>
      <c r="D169" s="382" t="s">
        <v>858</v>
      </c>
      <c r="E169" s="382" t="s">
        <v>1023</v>
      </c>
      <c r="F169" s="382"/>
      <c r="G169" s="382" t="s">
        <v>1248</v>
      </c>
      <c r="H169" s="382"/>
      <c r="I169" s="382" t="s">
        <v>485</v>
      </c>
      <c r="J169" s="382" t="s">
        <v>1077</v>
      </c>
      <c r="K169" s="286" t="s">
        <v>1078</v>
      </c>
      <c r="L169" s="382" t="s">
        <v>1251</v>
      </c>
      <c r="M169" s="382" t="s">
        <v>1252</v>
      </c>
    </row>
    <row r="170" spans="1:13" ht="35.25" customHeight="1">
      <c r="A170" s="286"/>
      <c r="B170" s="382"/>
      <c r="C170" s="382"/>
      <c r="D170" s="382"/>
      <c r="E170" s="202" t="s">
        <v>1079</v>
      </c>
      <c r="F170" s="202" t="s">
        <v>1080</v>
      </c>
      <c r="G170" s="202" t="s">
        <v>1249</v>
      </c>
      <c r="H170" s="202" t="s">
        <v>1250</v>
      </c>
      <c r="I170" s="382"/>
      <c r="J170" s="382"/>
      <c r="K170" s="286"/>
      <c r="L170" s="382"/>
      <c r="M170" s="382"/>
    </row>
    <row r="171" spans="1:13" s="211" customFormat="1" ht="102" customHeight="1">
      <c r="A171" s="290" t="s">
        <v>980</v>
      </c>
      <c r="B171" s="221" t="s">
        <v>944</v>
      </c>
      <c r="C171" s="221" t="s">
        <v>1010</v>
      </c>
      <c r="D171" s="204" t="s">
        <v>911</v>
      </c>
      <c r="E171" s="205">
        <v>0.8</v>
      </c>
      <c r="F171" s="205">
        <v>1</v>
      </c>
      <c r="G171" s="205">
        <v>1</v>
      </c>
      <c r="H171" s="248" t="s">
        <v>1297</v>
      </c>
      <c r="I171" s="221" t="s">
        <v>912</v>
      </c>
      <c r="J171" s="228" t="s">
        <v>1110</v>
      </c>
      <c r="K171" s="221"/>
      <c r="L171" s="379">
        <f>(G171+G172+G173+G174+G175)/5</f>
        <v>0.8</v>
      </c>
      <c r="M171" s="375">
        <v>5</v>
      </c>
    </row>
    <row r="172" spans="1:13" s="211" customFormat="1" ht="97.5" customHeight="1">
      <c r="A172" s="425"/>
      <c r="B172" s="402" t="s">
        <v>913</v>
      </c>
      <c r="C172" s="197" t="s">
        <v>1207</v>
      </c>
      <c r="D172" s="203" t="s">
        <v>1011</v>
      </c>
      <c r="E172" s="222">
        <v>0</v>
      </c>
      <c r="F172" s="200">
        <f>3/3</f>
        <v>1</v>
      </c>
      <c r="G172" s="279">
        <v>1</v>
      </c>
      <c r="H172" s="278" t="s">
        <v>1391</v>
      </c>
      <c r="I172" s="221" t="s">
        <v>914</v>
      </c>
      <c r="J172" s="228" t="s">
        <v>1109</v>
      </c>
      <c r="K172" s="221"/>
      <c r="L172" s="380"/>
      <c r="M172" s="404"/>
    </row>
    <row r="173" spans="1:13" s="211" customFormat="1" ht="93.75" customHeight="1">
      <c r="A173" s="425"/>
      <c r="B173" s="403"/>
      <c r="C173" s="204" t="s">
        <v>1236</v>
      </c>
      <c r="D173" s="281" t="s">
        <v>1237</v>
      </c>
      <c r="E173" s="282">
        <v>0</v>
      </c>
      <c r="F173" s="283">
        <f>3/3</f>
        <v>1</v>
      </c>
      <c r="G173" s="283">
        <v>0</v>
      </c>
      <c r="H173" s="281" t="s">
        <v>1424</v>
      </c>
      <c r="I173" s="281" t="s">
        <v>914</v>
      </c>
      <c r="J173" s="284" t="s">
        <v>1109</v>
      </c>
      <c r="K173" s="281"/>
      <c r="L173" s="380"/>
      <c r="M173" s="404"/>
    </row>
    <row r="174" spans="1:13" s="211" customFormat="1" ht="89.25" customHeight="1">
      <c r="A174" s="425"/>
      <c r="B174" s="295" t="s">
        <v>975</v>
      </c>
      <c r="C174" s="281" t="s">
        <v>935</v>
      </c>
      <c r="D174" s="204" t="s">
        <v>937</v>
      </c>
      <c r="E174" s="282">
        <v>0</v>
      </c>
      <c r="F174" s="283">
        <v>1</v>
      </c>
      <c r="G174" s="283">
        <v>1</v>
      </c>
      <c r="H174" s="281" t="s">
        <v>1392</v>
      </c>
      <c r="I174" s="281" t="s">
        <v>914</v>
      </c>
      <c r="J174" s="284" t="s">
        <v>1111</v>
      </c>
      <c r="K174" s="281"/>
      <c r="L174" s="380"/>
      <c r="M174" s="404"/>
    </row>
    <row r="175" spans="1:13" s="211" customFormat="1" ht="144.75" customHeight="1">
      <c r="A175" s="291"/>
      <c r="B175" s="295"/>
      <c r="C175" s="221" t="s">
        <v>1112</v>
      </c>
      <c r="D175" s="221" t="s">
        <v>990</v>
      </c>
      <c r="E175" s="226">
        <v>0</v>
      </c>
      <c r="F175" s="205">
        <v>1</v>
      </c>
      <c r="G175" s="205">
        <v>1</v>
      </c>
      <c r="H175" s="250" t="s">
        <v>1298</v>
      </c>
      <c r="I175" s="221" t="s">
        <v>914</v>
      </c>
      <c r="J175" s="228" t="s">
        <v>1053</v>
      </c>
      <c r="K175" s="221" t="s">
        <v>1400</v>
      </c>
      <c r="L175" s="381"/>
      <c r="M175" s="376"/>
    </row>
    <row r="176" spans="1:13" s="211" customFormat="1" ht="24" customHeight="1">
      <c r="A176" s="384" t="s">
        <v>923</v>
      </c>
      <c r="B176" s="384"/>
      <c r="C176" s="384"/>
      <c r="D176" s="384"/>
      <c r="E176" s="384"/>
      <c r="F176" s="384"/>
      <c r="G176" s="384"/>
      <c r="H176" s="384"/>
      <c r="I176" s="384"/>
      <c r="J176" s="384"/>
      <c r="K176" s="384"/>
      <c r="L176" s="235"/>
      <c r="M176" s="235"/>
    </row>
    <row r="177" spans="1:13" s="211" customFormat="1" ht="33.75" customHeight="1">
      <c r="A177" s="295" t="s">
        <v>1220</v>
      </c>
      <c r="B177" s="295"/>
      <c r="C177" s="295"/>
      <c r="D177" s="295"/>
      <c r="E177" s="295"/>
      <c r="F177" s="295"/>
      <c r="G177" s="295"/>
      <c r="H177" s="295"/>
      <c r="I177" s="295"/>
      <c r="J177" s="295"/>
      <c r="K177" s="295"/>
      <c r="L177" s="235"/>
      <c r="M177" s="235"/>
    </row>
    <row r="178" spans="1:13" ht="24.75" customHeight="1">
      <c r="A178" s="286" t="s">
        <v>859</v>
      </c>
      <c r="B178" s="382" t="s">
        <v>860</v>
      </c>
      <c r="C178" s="382" t="s">
        <v>857</v>
      </c>
      <c r="D178" s="382" t="s">
        <v>858</v>
      </c>
      <c r="E178" s="382" t="s">
        <v>1023</v>
      </c>
      <c r="F178" s="382"/>
      <c r="G178" s="382" t="s">
        <v>1248</v>
      </c>
      <c r="H178" s="382"/>
      <c r="I178" s="382" t="s">
        <v>485</v>
      </c>
      <c r="J178" s="382" t="s">
        <v>1077</v>
      </c>
      <c r="K178" s="286" t="s">
        <v>1078</v>
      </c>
      <c r="L178" s="382" t="s">
        <v>1251</v>
      </c>
      <c r="M178" s="382" t="s">
        <v>1252</v>
      </c>
    </row>
    <row r="179" spans="1:13" ht="35.25" customHeight="1">
      <c r="A179" s="286"/>
      <c r="B179" s="382"/>
      <c r="C179" s="382"/>
      <c r="D179" s="382"/>
      <c r="E179" s="202" t="s">
        <v>1079</v>
      </c>
      <c r="F179" s="202" t="s">
        <v>1080</v>
      </c>
      <c r="G179" s="202" t="s">
        <v>1249</v>
      </c>
      <c r="H179" s="202" t="s">
        <v>1250</v>
      </c>
      <c r="I179" s="382"/>
      <c r="J179" s="382"/>
      <c r="K179" s="286"/>
      <c r="L179" s="382"/>
      <c r="M179" s="382"/>
    </row>
    <row r="180" spans="1:13" s="211" customFormat="1" ht="139.5" customHeight="1">
      <c r="A180" s="295" t="s">
        <v>980</v>
      </c>
      <c r="B180" s="295" t="s">
        <v>121</v>
      </c>
      <c r="C180" s="203" t="s">
        <v>1113</v>
      </c>
      <c r="D180" s="221" t="s">
        <v>1070</v>
      </c>
      <c r="E180" s="222">
        <v>0</v>
      </c>
      <c r="F180" s="205">
        <v>1</v>
      </c>
      <c r="G180" s="205">
        <v>1</v>
      </c>
      <c r="H180" s="248" t="s">
        <v>1348</v>
      </c>
      <c r="I180" s="221" t="s">
        <v>123</v>
      </c>
      <c r="J180" s="221" t="s">
        <v>1118</v>
      </c>
      <c r="K180" s="295" t="s">
        <v>1021</v>
      </c>
      <c r="L180" s="377">
        <f>(G180+G181+G182+G183+G184+G185)/6</f>
        <v>0.9894179894179894</v>
      </c>
      <c r="M180" s="375">
        <v>6</v>
      </c>
    </row>
    <row r="181" spans="1:13" s="211" customFormat="1" ht="96" customHeight="1">
      <c r="A181" s="385"/>
      <c r="B181" s="295"/>
      <c r="C181" s="203" t="s">
        <v>1114</v>
      </c>
      <c r="D181" s="203" t="s">
        <v>1115</v>
      </c>
      <c r="E181" s="222">
        <v>0</v>
      </c>
      <c r="F181" s="205">
        <v>1</v>
      </c>
      <c r="G181" s="205">
        <v>1</v>
      </c>
      <c r="H181" s="248" t="s">
        <v>1347</v>
      </c>
      <c r="I181" s="221" t="s">
        <v>123</v>
      </c>
      <c r="J181" s="221" t="s">
        <v>1116</v>
      </c>
      <c r="K181" s="295"/>
      <c r="L181" s="420"/>
      <c r="M181" s="404"/>
    </row>
    <row r="182" spans="1:13" s="211" customFormat="1" ht="182.25" customHeight="1">
      <c r="A182" s="385"/>
      <c r="B182" s="295"/>
      <c r="C182" s="221" t="s">
        <v>952</v>
      </c>
      <c r="D182" s="221" t="s">
        <v>945</v>
      </c>
      <c r="E182" s="222">
        <v>0</v>
      </c>
      <c r="F182" s="205">
        <v>1</v>
      </c>
      <c r="G182" s="205">
        <f>478/504</f>
        <v>0.9484126984126984</v>
      </c>
      <c r="H182" s="248" t="s">
        <v>1349</v>
      </c>
      <c r="I182" s="221" t="s">
        <v>123</v>
      </c>
      <c r="J182" s="221" t="s">
        <v>1116</v>
      </c>
      <c r="K182" s="295"/>
      <c r="L182" s="420"/>
      <c r="M182" s="404"/>
    </row>
    <row r="183" spans="1:13" s="211" customFormat="1" ht="221.25" customHeight="1">
      <c r="A183" s="385"/>
      <c r="B183" s="296"/>
      <c r="C183" s="221" t="s">
        <v>916</v>
      </c>
      <c r="D183" s="221" t="s">
        <v>1351</v>
      </c>
      <c r="E183" s="249">
        <v>0</v>
      </c>
      <c r="F183" s="205">
        <v>1</v>
      </c>
      <c r="G183" s="205">
        <f>83/84</f>
        <v>0.9880952380952381</v>
      </c>
      <c r="H183" s="248" t="s">
        <v>1350</v>
      </c>
      <c r="I183" s="248" t="s">
        <v>334</v>
      </c>
      <c r="J183" s="248" t="s">
        <v>1116</v>
      </c>
      <c r="K183" s="295"/>
      <c r="L183" s="420"/>
      <c r="M183" s="404"/>
    </row>
    <row r="184" spans="1:13" s="211" customFormat="1" ht="84.75" customHeight="1">
      <c r="A184" s="295" t="s">
        <v>980</v>
      </c>
      <c r="B184" s="295" t="s">
        <v>975</v>
      </c>
      <c r="C184" s="221" t="s">
        <v>935</v>
      </c>
      <c r="D184" s="204" t="s">
        <v>937</v>
      </c>
      <c r="E184" s="222">
        <v>0</v>
      </c>
      <c r="F184" s="225">
        <v>1</v>
      </c>
      <c r="G184" s="251">
        <v>1</v>
      </c>
      <c r="H184" s="248" t="s">
        <v>1352</v>
      </c>
      <c r="I184" s="221" t="s">
        <v>334</v>
      </c>
      <c r="J184" s="221" t="s">
        <v>1063</v>
      </c>
      <c r="K184" s="295"/>
      <c r="L184" s="420"/>
      <c r="M184" s="404"/>
    </row>
    <row r="185" spans="1:13" s="211" customFormat="1" ht="200.25" customHeight="1">
      <c r="A185" s="385"/>
      <c r="B185" s="385"/>
      <c r="C185" s="221" t="s">
        <v>1117</v>
      </c>
      <c r="D185" s="221" t="s">
        <v>930</v>
      </c>
      <c r="E185" s="226">
        <v>0</v>
      </c>
      <c r="F185" s="205">
        <v>1</v>
      </c>
      <c r="G185" s="205">
        <v>1</v>
      </c>
      <c r="H185" s="248" t="s">
        <v>1299</v>
      </c>
      <c r="I185" s="221" t="s">
        <v>334</v>
      </c>
      <c r="J185" s="228" t="s">
        <v>1051</v>
      </c>
      <c r="K185" s="295"/>
      <c r="L185" s="378"/>
      <c r="M185" s="376"/>
    </row>
    <row r="186" spans="1:13" s="211" customFormat="1" ht="25.5" customHeight="1">
      <c r="A186" s="384" t="s">
        <v>924</v>
      </c>
      <c r="B186" s="384"/>
      <c r="C186" s="384"/>
      <c r="D186" s="384"/>
      <c r="E186" s="384"/>
      <c r="F186" s="384"/>
      <c r="G186" s="384"/>
      <c r="H186" s="384"/>
      <c r="I186" s="384"/>
      <c r="J186" s="384"/>
      <c r="K186" s="384"/>
      <c r="L186" s="235"/>
      <c r="M186" s="235"/>
    </row>
    <row r="187" spans="1:13" s="211" customFormat="1" ht="33.75" customHeight="1">
      <c r="A187" s="295" t="s">
        <v>1221</v>
      </c>
      <c r="B187" s="295"/>
      <c r="C187" s="295"/>
      <c r="D187" s="295"/>
      <c r="E187" s="295"/>
      <c r="F187" s="295"/>
      <c r="G187" s="295"/>
      <c r="H187" s="295"/>
      <c r="I187" s="295"/>
      <c r="J187" s="295"/>
      <c r="K187" s="295"/>
      <c r="L187" s="235"/>
      <c r="M187" s="235"/>
    </row>
    <row r="188" spans="1:13" ht="24.75" customHeight="1">
      <c r="A188" s="286" t="s">
        <v>859</v>
      </c>
      <c r="B188" s="382" t="s">
        <v>860</v>
      </c>
      <c r="C188" s="382" t="s">
        <v>857</v>
      </c>
      <c r="D188" s="382" t="s">
        <v>858</v>
      </c>
      <c r="E188" s="382" t="s">
        <v>1023</v>
      </c>
      <c r="F188" s="382"/>
      <c r="G188" s="382" t="s">
        <v>1248</v>
      </c>
      <c r="H188" s="382"/>
      <c r="I188" s="382" t="s">
        <v>485</v>
      </c>
      <c r="J188" s="382" t="s">
        <v>1077</v>
      </c>
      <c r="K188" s="286" t="s">
        <v>1078</v>
      </c>
      <c r="L188" s="382" t="s">
        <v>1251</v>
      </c>
      <c r="M188" s="382" t="s">
        <v>1252</v>
      </c>
    </row>
    <row r="189" spans="1:13" ht="35.25" customHeight="1">
      <c r="A189" s="286"/>
      <c r="B189" s="382"/>
      <c r="C189" s="382"/>
      <c r="D189" s="382"/>
      <c r="E189" s="202" t="s">
        <v>1079</v>
      </c>
      <c r="F189" s="202" t="s">
        <v>1080</v>
      </c>
      <c r="G189" s="202" t="s">
        <v>1249</v>
      </c>
      <c r="H189" s="202" t="s">
        <v>1250</v>
      </c>
      <c r="I189" s="382"/>
      <c r="J189" s="382"/>
      <c r="K189" s="286"/>
      <c r="L189" s="382"/>
      <c r="M189" s="382"/>
    </row>
    <row r="190" spans="1:13" ht="124.5" customHeight="1">
      <c r="A190" s="295" t="s">
        <v>915</v>
      </c>
      <c r="B190" s="221" t="s">
        <v>124</v>
      </c>
      <c r="C190" s="221" t="s">
        <v>125</v>
      </c>
      <c r="D190" s="204" t="s">
        <v>946</v>
      </c>
      <c r="E190" s="222">
        <v>0</v>
      </c>
      <c r="F190" s="225">
        <v>1</v>
      </c>
      <c r="G190" s="251">
        <v>1</v>
      </c>
      <c r="H190" s="248" t="s">
        <v>1353</v>
      </c>
      <c r="I190" s="221" t="s">
        <v>1012</v>
      </c>
      <c r="J190" s="221" t="s">
        <v>1118</v>
      </c>
      <c r="K190" s="295" t="s">
        <v>1021</v>
      </c>
      <c r="L190" s="424">
        <f>(G190+G191+G192)/3</f>
        <v>1</v>
      </c>
      <c r="M190" s="355">
        <v>3</v>
      </c>
    </row>
    <row r="191" spans="1:13" ht="124.5" customHeight="1">
      <c r="A191" s="295"/>
      <c r="B191" s="295" t="s">
        <v>975</v>
      </c>
      <c r="C191" s="221" t="s">
        <v>935</v>
      </c>
      <c r="D191" s="204" t="s">
        <v>937</v>
      </c>
      <c r="E191" s="222">
        <v>0</v>
      </c>
      <c r="F191" s="225">
        <v>1</v>
      </c>
      <c r="G191" s="251">
        <v>1</v>
      </c>
      <c r="H191" s="204" t="s">
        <v>1300</v>
      </c>
      <c r="I191" s="221" t="s">
        <v>1012</v>
      </c>
      <c r="J191" s="228" t="s">
        <v>1121</v>
      </c>
      <c r="K191" s="295"/>
      <c r="L191" s="424"/>
      <c r="M191" s="355"/>
    </row>
    <row r="192" spans="1:13" ht="159" customHeight="1">
      <c r="A192" s="295"/>
      <c r="B192" s="295"/>
      <c r="C192" s="221" t="s">
        <v>1162</v>
      </c>
      <c r="D192" s="221" t="s">
        <v>930</v>
      </c>
      <c r="E192" s="226">
        <v>0</v>
      </c>
      <c r="F192" s="205">
        <v>1</v>
      </c>
      <c r="G192" s="205">
        <v>1</v>
      </c>
      <c r="H192" s="250" t="s">
        <v>1301</v>
      </c>
      <c r="I192" s="221" t="s">
        <v>1012</v>
      </c>
      <c r="J192" s="228" t="s">
        <v>1048</v>
      </c>
      <c r="K192" s="295"/>
      <c r="L192" s="424"/>
      <c r="M192" s="355"/>
    </row>
    <row r="193" spans="1:13" ht="12" customHeight="1">
      <c r="A193" s="383"/>
      <c r="B193" s="383"/>
      <c r="C193" s="383"/>
      <c r="D193" s="383"/>
      <c r="E193" s="383"/>
      <c r="F193" s="383"/>
      <c r="G193" s="383"/>
      <c r="H193" s="383"/>
      <c r="I193" s="383"/>
      <c r="J193" s="383"/>
      <c r="K193" s="383"/>
      <c r="L193" s="239">
        <f>(L10+L23+L33+L54+L68+L81+L96+L106+L117+L140+L150+L163+L171+L180+L190)/16</f>
        <v>0.8613374329659049</v>
      </c>
      <c r="M193" s="240">
        <f>M10+M23+M33+M54+M68+M81+M96+M106+M117+M136+M140+M150+M163+M171+M180+M190</f>
        <v>121</v>
      </c>
    </row>
    <row r="194" spans="1:11" ht="12" customHeight="1">
      <c r="A194" s="383" t="s">
        <v>1201</v>
      </c>
      <c r="B194" s="383"/>
      <c r="C194" s="383"/>
      <c r="D194" s="383"/>
      <c r="E194" s="383"/>
      <c r="F194" s="383"/>
      <c r="G194" s="383"/>
      <c r="H194" s="383"/>
      <c r="I194" s="383"/>
      <c r="J194" s="383"/>
      <c r="K194" s="383"/>
    </row>
    <row r="195" spans="1:11" ht="12" customHeight="1">
      <c r="A195" s="383" t="s">
        <v>1055</v>
      </c>
      <c r="B195" s="383"/>
      <c r="C195" s="383"/>
      <c r="D195" s="383"/>
      <c r="E195" s="383"/>
      <c r="F195" s="383"/>
      <c r="G195" s="383"/>
      <c r="H195" s="383"/>
      <c r="I195" s="383"/>
      <c r="J195" s="383"/>
      <c r="K195" s="383"/>
    </row>
    <row r="197" spans="6:11" ht="12">
      <c r="F197" s="216"/>
      <c r="G197" s="216"/>
      <c r="H197" s="216"/>
      <c r="I197" s="216"/>
      <c r="J197" s="217"/>
      <c r="K197" s="218"/>
    </row>
    <row r="198" spans="6:11" ht="12">
      <c r="F198" s="216"/>
      <c r="G198" s="216"/>
      <c r="H198" s="216"/>
      <c r="I198" s="216"/>
      <c r="J198" s="217"/>
      <c r="K198" s="218"/>
    </row>
    <row r="199" spans="6:11" ht="12">
      <c r="F199" s="383"/>
      <c r="G199" s="383"/>
      <c r="H199" s="383"/>
      <c r="I199" s="383"/>
      <c r="J199" s="383"/>
      <c r="K199" s="383"/>
    </row>
    <row r="200" spans="6:11" ht="12">
      <c r="F200" s="216"/>
      <c r="G200" s="216"/>
      <c r="H200" s="216"/>
      <c r="I200" s="383"/>
      <c r="J200" s="383"/>
      <c r="K200" s="383"/>
    </row>
  </sheetData>
  <sheetProtection/>
  <protectedRanges>
    <protectedRange sqref="K133" name="Planeacion"/>
  </protectedRanges>
  <mergeCells count="315">
    <mergeCell ref="L140:L145"/>
    <mergeCell ref="M140:M145"/>
    <mergeCell ref="L148:L149"/>
    <mergeCell ref="M148:M149"/>
    <mergeCell ref="A171:A175"/>
    <mergeCell ref="L171:L175"/>
    <mergeCell ref="L150:L158"/>
    <mergeCell ref="M150:M158"/>
    <mergeCell ref="A157:A158"/>
    <mergeCell ref="K140:K144"/>
    <mergeCell ref="L138:L139"/>
    <mergeCell ref="M138:M139"/>
    <mergeCell ref="L117:L135"/>
    <mergeCell ref="L190:L192"/>
    <mergeCell ref="M190:M192"/>
    <mergeCell ref="M117:M135"/>
    <mergeCell ref="L163:L166"/>
    <mergeCell ref="M163:M166"/>
    <mergeCell ref="L169:L170"/>
    <mergeCell ref="M169:M170"/>
    <mergeCell ref="L68:L76"/>
    <mergeCell ref="M68:M76"/>
    <mergeCell ref="L52:L53"/>
    <mergeCell ref="M52:M53"/>
    <mergeCell ref="L66:L67"/>
    <mergeCell ref="M66:M67"/>
    <mergeCell ref="L188:L189"/>
    <mergeCell ref="M188:M189"/>
    <mergeCell ref="L180:L185"/>
    <mergeCell ref="M180:M185"/>
    <mergeCell ref="M171:M175"/>
    <mergeCell ref="L161:L162"/>
    <mergeCell ref="M161:M162"/>
    <mergeCell ref="L178:L179"/>
    <mergeCell ref="M178:M179"/>
    <mergeCell ref="L94:L95"/>
    <mergeCell ref="M94:M95"/>
    <mergeCell ref="L104:L105"/>
    <mergeCell ref="M104:M105"/>
    <mergeCell ref="L115:L116"/>
    <mergeCell ref="M115:M116"/>
    <mergeCell ref="L96:L101"/>
    <mergeCell ref="M96:M101"/>
    <mergeCell ref="L106:L112"/>
    <mergeCell ref="M106:M112"/>
    <mergeCell ref="L79:L80"/>
    <mergeCell ref="M79:M80"/>
    <mergeCell ref="M81:M91"/>
    <mergeCell ref="L10:L18"/>
    <mergeCell ref="M10:M18"/>
    <mergeCell ref="L21:L22"/>
    <mergeCell ref="M21:M22"/>
    <mergeCell ref="L31:L32"/>
    <mergeCell ref="M31:M32"/>
    <mergeCell ref="L23:L28"/>
    <mergeCell ref="G66:H66"/>
    <mergeCell ref="G79:H79"/>
    <mergeCell ref="G94:H94"/>
    <mergeCell ref="A30:K30"/>
    <mergeCell ref="I79:I80"/>
    <mergeCell ref="A64:K64"/>
    <mergeCell ref="B54:B56"/>
    <mergeCell ref="A4:M4"/>
    <mergeCell ref="A5:M5"/>
    <mergeCell ref="J7:K7"/>
    <mergeCell ref="I7:I8"/>
    <mergeCell ref="G7:H7"/>
    <mergeCell ref="A7:A8"/>
    <mergeCell ref="B7:B8"/>
    <mergeCell ref="C7:C8"/>
    <mergeCell ref="D7:D8"/>
    <mergeCell ref="E7:F7"/>
    <mergeCell ref="A1:B3"/>
    <mergeCell ref="C1:J1"/>
    <mergeCell ref="K1:M1"/>
    <mergeCell ref="C2:J2"/>
    <mergeCell ref="K2:M2"/>
    <mergeCell ref="C3:J3"/>
    <mergeCell ref="K3:M3"/>
    <mergeCell ref="A6:M6"/>
    <mergeCell ref="L7:L8"/>
    <mergeCell ref="M7:M8"/>
    <mergeCell ref="M23:M28"/>
    <mergeCell ref="A9:A12"/>
    <mergeCell ref="A68:A75"/>
    <mergeCell ref="L33:L49"/>
    <mergeCell ref="M33:M49"/>
    <mergeCell ref="L54:L63"/>
    <mergeCell ref="M54:M63"/>
    <mergeCell ref="A178:A179"/>
    <mergeCell ref="A92:K92"/>
    <mergeCell ref="B41:B45"/>
    <mergeCell ref="B172:B173"/>
    <mergeCell ref="A177:K177"/>
    <mergeCell ref="I66:I67"/>
    <mergeCell ref="A84:A87"/>
    <mergeCell ref="G178:H178"/>
    <mergeCell ref="E52:F52"/>
    <mergeCell ref="C81:C83"/>
    <mergeCell ref="A13:A18"/>
    <mergeCell ref="C79:C80"/>
    <mergeCell ref="B52:B53"/>
    <mergeCell ref="A79:A80"/>
    <mergeCell ref="A65:K65"/>
    <mergeCell ref="A78:K78"/>
    <mergeCell ref="B68:B73"/>
    <mergeCell ref="D66:D67"/>
    <mergeCell ref="A51:K51"/>
    <mergeCell ref="G21:H21"/>
    <mergeCell ref="K115:K116"/>
    <mergeCell ref="E138:F138"/>
    <mergeCell ref="K94:K95"/>
    <mergeCell ref="A114:K114"/>
    <mergeCell ref="J138:J139"/>
    <mergeCell ref="A81:A83"/>
    <mergeCell ref="I188:I189"/>
    <mergeCell ref="D94:D95"/>
    <mergeCell ref="E115:F115"/>
    <mergeCell ref="B94:B95"/>
    <mergeCell ref="G115:H115"/>
    <mergeCell ref="B106:B111"/>
    <mergeCell ref="A113:K113"/>
    <mergeCell ref="E94:F94"/>
    <mergeCell ref="B138:B139"/>
    <mergeCell ref="A138:A139"/>
    <mergeCell ref="A150:A156"/>
    <mergeCell ref="G188:H188"/>
    <mergeCell ref="B184:B185"/>
    <mergeCell ref="D161:D162"/>
    <mergeCell ref="A190:A192"/>
    <mergeCell ref="A88:A91"/>
    <mergeCell ref="A94:A95"/>
    <mergeCell ref="A140:A145"/>
    <mergeCell ref="A93:K93"/>
    <mergeCell ref="C125:C127"/>
    <mergeCell ref="K138:K139"/>
    <mergeCell ref="G138:H138"/>
    <mergeCell ref="B128:B131"/>
    <mergeCell ref="A137:K137"/>
    <mergeCell ref="A120:A124"/>
    <mergeCell ref="I200:K200"/>
    <mergeCell ref="F199:K199"/>
    <mergeCell ref="A194:K194"/>
    <mergeCell ref="A195:K195"/>
    <mergeCell ref="A184:A185"/>
    <mergeCell ref="C94:C95"/>
    <mergeCell ref="C138:C139"/>
    <mergeCell ref="B125:B127"/>
    <mergeCell ref="A106:A112"/>
    <mergeCell ref="A115:A116"/>
    <mergeCell ref="B150:B152"/>
    <mergeCell ref="A125:A127"/>
    <mergeCell ref="A117:A119"/>
    <mergeCell ref="B104:B105"/>
    <mergeCell ref="A128:A133"/>
    <mergeCell ref="B191:B192"/>
    <mergeCell ref="A147:K147"/>
    <mergeCell ref="K178:K179"/>
    <mergeCell ref="B178:B179"/>
    <mergeCell ref="J161:J162"/>
    <mergeCell ref="D169:D170"/>
    <mergeCell ref="I178:I179"/>
    <mergeCell ref="B180:B183"/>
    <mergeCell ref="E169:F169"/>
    <mergeCell ref="C178:C179"/>
    <mergeCell ref="J169:J170"/>
    <mergeCell ref="A159:K159"/>
    <mergeCell ref="A160:K160"/>
    <mergeCell ref="B174:B175"/>
    <mergeCell ref="A163:A166"/>
    <mergeCell ref="B165:B166"/>
    <mergeCell ref="I161:I162"/>
    <mergeCell ref="I169:I170"/>
    <mergeCell ref="C161:C162"/>
    <mergeCell ref="A161:A162"/>
    <mergeCell ref="B154:B156"/>
    <mergeCell ref="A186:K186"/>
    <mergeCell ref="A187:K187"/>
    <mergeCell ref="A176:K176"/>
    <mergeCell ref="A180:A183"/>
    <mergeCell ref="B169:B170"/>
    <mergeCell ref="G169:H169"/>
    <mergeCell ref="B161:B162"/>
    <mergeCell ref="D178:D179"/>
    <mergeCell ref="C169:C170"/>
    <mergeCell ref="A66:A67"/>
    <mergeCell ref="J52:J53"/>
    <mergeCell ref="K68:K75"/>
    <mergeCell ref="B66:B67"/>
    <mergeCell ref="K66:K67"/>
    <mergeCell ref="A54:A56"/>
    <mergeCell ref="A57:A63"/>
    <mergeCell ref="C66:C67"/>
    <mergeCell ref="J66:J67"/>
    <mergeCell ref="G52:H52"/>
    <mergeCell ref="K148:K149"/>
    <mergeCell ref="G161:H161"/>
    <mergeCell ref="K150:K158"/>
    <mergeCell ref="G90:G91"/>
    <mergeCell ref="K81:K91"/>
    <mergeCell ref="J115:J116"/>
    <mergeCell ref="I148:I149"/>
    <mergeCell ref="J140:J143"/>
    <mergeCell ref="A146:K146"/>
    <mergeCell ref="E161:F161"/>
    <mergeCell ref="K188:K189"/>
    <mergeCell ref="I138:I139"/>
    <mergeCell ref="I115:I116"/>
    <mergeCell ref="K180:K185"/>
    <mergeCell ref="A136:K136"/>
    <mergeCell ref="K161:K162"/>
    <mergeCell ref="K163:K166"/>
    <mergeCell ref="A188:A189"/>
    <mergeCell ref="B188:B189"/>
    <mergeCell ref="A169:A170"/>
    <mergeCell ref="C150:C151"/>
    <mergeCell ref="D79:D80"/>
    <mergeCell ref="A102:M102"/>
    <mergeCell ref="E90:E91"/>
    <mergeCell ref="F90:F91"/>
    <mergeCell ref="B157:B158"/>
    <mergeCell ref="G148:H148"/>
    <mergeCell ref="B148:B149"/>
    <mergeCell ref="K104:K105"/>
    <mergeCell ref="J148:J149"/>
    <mergeCell ref="E148:F148"/>
    <mergeCell ref="D138:D139"/>
    <mergeCell ref="C148:C149"/>
    <mergeCell ref="B115:B116"/>
    <mergeCell ref="C115:C116"/>
    <mergeCell ref="D104:D105"/>
    <mergeCell ref="E104:F104"/>
    <mergeCell ref="D148:D149"/>
    <mergeCell ref="B118:B119"/>
    <mergeCell ref="B122:B124"/>
    <mergeCell ref="A104:A105"/>
    <mergeCell ref="A77:K77"/>
    <mergeCell ref="B81:B83"/>
    <mergeCell ref="B79:B80"/>
    <mergeCell ref="B90:B91"/>
    <mergeCell ref="C90:C91"/>
    <mergeCell ref="J104:J105"/>
    <mergeCell ref="G104:H104"/>
    <mergeCell ref="I104:I105"/>
    <mergeCell ref="K79:K80"/>
    <mergeCell ref="B13:B18"/>
    <mergeCell ref="C21:C22"/>
    <mergeCell ref="J21:J22"/>
    <mergeCell ref="B31:B32"/>
    <mergeCell ref="B39:B40"/>
    <mergeCell ref="J79:J80"/>
    <mergeCell ref="C69:C73"/>
    <mergeCell ref="E66:F66"/>
    <mergeCell ref="E79:F79"/>
    <mergeCell ref="G31:H31"/>
    <mergeCell ref="A33:A40"/>
    <mergeCell ref="C13:C15"/>
    <mergeCell ref="D21:D22"/>
    <mergeCell ref="A19:K19"/>
    <mergeCell ref="E21:F21"/>
    <mergeCell ref="E31:F31"/>
    <mergeCell ref="B36:B37"/>
    <mergeCell ref="B21:B22"/>
    <mergeCell ref="I21:I22"/>
    <mergeCell ref="K34:K49"/>
    <mergeCell ref="A31:A32"/>
    <mergeCell ref="A23:A28"/>
    <mergeCell ref="J31:J32"/>
    <mergeCell ref="I31:I32"/>
    <mergeCell ref="I52:I53"/>
    <mergeCell ref="C31:C32"/>
    <mergeCell ref="C52:C53"/>
    <mergeCell ref="D52:D53"/>
    <mergeCell ref="D31:D32"/>
    <mergeCell ref="A50:K50"/>
    <mergeCell ref="A41:A47"/>
    <mergeCell ref="C43:C44"/>
    <mergeCell ref="A52:A53"/>
    <mergeCell ref="B48:B49"/>
    <mergeCell ref="A21:A22"/>
    <mergeCell ref="A20:K20"/>
    <mergeCell ref="K21:K22"/>
    <mergeCell ref="K31:K32"/>
    <mergeCell ref="A29:K29"/>
    <mergeCell ref="B23:B27"/>
    <mergeCell ref="C188:C189"/>
    <mergeCell ref="K106:K112"/>
    <mergeCell ref="J94:J95"/>
    <mergeCell ref="I94:I95"/>
    <mergeCell ref="A48:A49"/>
    <mergeCell ref="B62:B63"/>
    <mergeCell ref="K54:K63"/>
    <mergeCell ref="K52:K53"/>
    <mergeCell ref="A148:A149"/>
    <mergeCell ref="C123:C124"/>
    <mergeCell ref="A193:K193"/>
    <mergeCell ref="A167:K167"/>
    <mergeCell ref="A168:K168"/>
    <mergeCell ref="K169:K170"/>
    <mergeCell ref="J178:J179"/>
    <mergeCell ref="K190:K192"/>
    <mergeCell ref="J188:J189"/>
    <mergeCell ref="E188:F188"/>
    <mergeCell ref="D188:D189"/>
    <mergeCell ref="E178:F178"/>
    <mergeCell ref="C106:C110"/>
    <mergeCell ref="D123:D124"/>
    <mergeCell ref="E123:E124"/>
    <mergeCell ref="F123:F124"/>
    <mergeCell ref="G123:G124"/>
    <mergeCell ref="L81:L91"/>
    <mergeCell ref="D115:D116"/>
    <mergeCell ref="D90:D91"/>
    <mergeCell ref="C104:C105"/>
    <mergeCell ref="A103:M103"/>
  </mergeCells>
  <printOptions/>
  <pageMargins left="0.4330708661417323" right="0.2362204724409449" top="0.35433070866141736" bottom="0.35433070866141736" header="0.31496062992125984" footer="0.31496062992125984"/>
  <pageSetup horizontalDpi="600" verticalDpi="600" orientation="landscape" paperSize="123" scale="65" r:id="rId2"/>
  <headerFooter>
    <oddFooter>&amp;R&amp;P</oddFooter>
  </headerFooter>
  <rowBreaks count="12" manualBreakCount="12">
    <brk id="18" max="255" man="1"/>
    <brk id="28" max="255" man="1"/>
    <brk id="63" max="255" man="1"/>
    <brk id="91" max="255" man="1"/>
    <brk id="101" max="255" man="1"/>
    <brk id="112" max="255" man="1"/>
    <brk id="135" max="255" man="1"/>
    <brk id="145" max="255" man="1"/>
    <brk id="158" max="255" man="1"/>
    <brk id="166" max="255" man="1"/>
    <brk id="175" max="255" man="1"/>
    <brk id="185" max="255" man="1"/>
  </rowBreaks>
  <drawing r:id="rId1"/>
</worksheet>
</file>

<file path=xl/worksheets/sheet4.xml><?xml version="1.0" encoding="utf-8"?>
<worksheet xmlns="http://schemas.openxmlformats.org/spreadsheetml/2006/main" xmlns:r="http://schemas.openxmlformats.org/officeDocument/2006/relationships">
  <dimension ref="A1:M16"/>
  <sheetViews>
    <sheetView zoomScalePageLayoutView="0" workbookViewId="0" topLeftCell="A1">
      <selection activeCell="D10" sqref="D10"/>
    </sheetView>
  </sheetViews>
  <sheetFormatPr defaultColWidth="11.421875" defaultRowHeight="15"/>
  <cols>
    <col min="1" max="1" width="26.28125" style="208" customWidth="1"/>
    <col min="2" max="2" width="21.140625" style="208" customWidth="1"/>
    <col min="3" max="3" width="30.7109375" style="210" customWidth="1"/>
    <col min="4" max="4" width="18.57421875" style="210" customWidth="1"/>
    <col min="5" max="6" width="7.28125" style="195" customWidth="1"/>
    <col min="7" max="7" width="10.8515625" style="195" customWidth="1"/>
    <col min="8" max="8" width="33.8515625" style="195" customWidth="1"/>
    <col min="9" max="9" width="21.00390625" style="195" customWidth="1"/>
    <col min="10" max="10" width="26.00390625" style="208" customWidth="1"/>
    <col min="11" max="11" width="16.7109375" style="215" customWidth="1"/>
    <col min="12" max="13" width="9.57421875" style="208" customWidth="1"/>
    <col min="14" max="16384" width="11.421875" style="208" customWidth="1"/>
  </cols>
  <sheetData>
    <row r="1" spans="1:13" ht="30" customHeight="1">
      <c r="A1" s="414"/>
      <c r="B1" s="415"/>
      <c r="C1" s="418" t="s">
        <v>1254</v>
      </c>
      <c r="D1" s="418"/>
      <c r="E1" s="418"/>
      <c r="F1" s="418"/>
      <c r="G1" s="418"/>
      <c r="H1" s="418"/>
      <c r="I1" s="418"/>
      <c r="J1" s="418"/>
      <c r="K1" s="419" t="s">
        <v>1255</v>
      </c>
      <c r="L1" s="419"/>
      <c r="M1" s="419"/>
    </row>
    <row r="2" spans="1:13" ht="30" customHeight="1">
      <c r="A2" s="414"/>
      <c r="B2" s="415"/>
      <c r="C2" s="418" t="s">
        <v>1256</v>
      </c>
      <c r="D2" s="418"/>
      <c r="E2" s="418"/>
      <c r="F2" s="418"/>
      <c r="G2" s="418"/>
      <c r="H2" s="418"/>
      <c r="I2" s="418"/>
      <c r="J2" s="418"/>
      <c r="K2" s="419" t="s">
        <v>1257</v>
      </c>
      <c r="L2" s="419"/>
      <c r="M2" s="419"/>
    </row>
    <row r="3" spans="1:13" ht="30" customHeight="1">
      <c r="A3" s="416"/>
      <c r="B3" s="417"/>
      <c r="C3" s="418" t="s">
        <v>1258</v>
      </c>
      <c r="D3" s="418"/>
      <c r="E3" s="418"/>
      <c r="F3" s="418"/>
      <c r="G3" s="418"/>
      <c r="H3" s="418"/>
      <c r="I3" s="418"/>
      <c r="J3" s="418"/>
      <c r="K3" s="419" t="s">
        <v>1259</v>
      </c>
      <c r="L3" s="419"/>
      <c r="M3" s="419"/>
    </row>
    <row r="4" spans="1:13" s="211" customFormat="1" ht="26.25" customHeight="1">
      <c r="A4" s="384" t="s">
        <v>1180</v>
      </c>
      <c r="B4" s="384"/>
      <c r="C4" s="384"/>
      <c r="D4" s="384"/>
      <c r="E4" s="384"/>
      <c r="F4" s="384"/>
      <c r="G4" s="384"/>
      <c r="H4" s="384"/>
      <c r="I4" s="384"/>
      <c r="J4" s="384"/>
      <c r="K4" s="384"/>
      <c r="L4" s="235"/>
      <c r="M4" s="235"/>
    </row>
    <row r="5" spans="1:13" s="211" customFormat="1" ht="33.75" customHeight="1">
      <c r="A5" s="295" t="s">
        <v>1217</v>
      </c>
      <c r="B5" s="295"/>
      <c r="C5" s="295"/>
      <c r="D5" s="295"/>
      <c r="E5" s="295"/>
      <c r="F5" s="295"/>
      <c r="G5" s="295"/>
      <c r="H5" s="295"/>
      <c r="I5" s="295"/>
      <c r="J5" s="295"/>
      <c r="K5" s="295"/>
      <c r="L5" s="235"/>
      <c r="M5" s="235"/>
    </row>
    <row r="6" spans="1:13" ht="24.75" customHeight="1">
      <c r="A6" s="286" t="s">
        <v>859</v>
      </c>
      <c r="B6" s="382" t="s">
        <v>860</v>
      </c>
      <c r="C6" s="382" t="s">
        <v>857</v>
      </c>
      <c r="D6" s="382" t="s">
        <v>858</v>
      </c>
      <c r="E6" s="382" t="s">
        <v>1023</v>
      </c>
      <c r="F6" s="382"/>
      <c r="G6" s="382" t="s">
        <v>1248</v>
      </c>
      <c r="H6" s="382"/>
      <c r="I6" s="382" t="s">
        <v>485</v>
      </c>
      <c r="J6" s="382" t="s">
        <v>1077</v>
      </c>
      <c r="K6" s="286" t="s">
        <v>1078</v>
      </c>
      <c r="L6" s="382" t="s">
        <v>1251</v>
      </c>
      <c r="M6" s="382" t="s">
        <v>1252</v>
      </c>
    </row>
    <row r="7" spans="1:13" ht="35.25" customHeight="1">
      <c r="A7" s="286"/>
      <c r="B7" s="382"/>
      <c r="C7" s="382"/>
      <c r="D7" s="382"/>
      <c r="E7" s="202" t="s">
        <v>1079</v>
      </c>
      <c r="F7" s="202" t="s">
        <v>1080</v>
      </c>
      <c r="G7" s="202" t="s">
        <v>1249</v>
      </c>
      <c r="H7" s="202" t="s">
        <v>1250</v>
      </c>
      <c r="I7" s="382"/>
      <c r="J7" s="382"/>
      <c r="K7" s="286"/>
      <c r="L7" s="382"/>
      <c r="M7" s="382"/>
    </row>
    <row r="8" spans="1:13" s="211" customFormat="1" ht="87.75" customHeight="1">
      <c r="A8" s="295" t="s">
        <v>980</v>
      </c>
      <c r="B8" s="295" t="s">
        <v>900</v>
      </c>
      <c r="C8" s="295" t="s">
        <v>1002</v>
      </c>
      <c r="D8" s="253" t="s">
        <v>1003</v>
      </c>
      <c r="E8" s="257">
        <v>0</v>
      </c>
      <c r="F8" s="205">
        <v>1</v>
      </c>
      <c r="G8" s="205">
        <v>1</v>
      </c>
      <c r="H8" s="253" t="s">
        <v>1345</v>
      </c>
      <c r="I8" s="212" t="s">
        <v>578</v>
      </c>
      <c r="J8" s="253" t="s">
        <v>1107</v>
      </c>
      <c r="K8" s="295" t="s">
        <v>1021</v>
      </c>
      <c r="L8" s="379">
        <f>(G8+G9+G10+G11+G12+G13+G14+G15+G16)/9</f>
        <v>0.6444444444444444</v>
      </c>
      <c r="M8" s="375">
        <v>9</v>
      </c>
    </row>
    <row r="9" spans="1:13" s="211" customFormat="1" ht="74.25" customHeight="1">
      <c r="A9" s="295"/>
      <c r="B9" s="295"/>
      <c r="C9" s="295"/>
      <c r="D9" s="253" t="s">
        <v>1106</v>
      </c>
      <c r="E9" s="257">
        <v>0</v>
      </c>
      <c r="F9" s="205" t="s">
        <v>662</v>
      </c>
      <c r="G9" s="205">
        <v>1</v>
      </c>
      <c r="H9" s="253" t="s">
        <v>1346</v>
      </c>
      <c r="I9" s="212" t="s">
        <v>578</v>
      </c>
      <c r="J9" s="253" t="s">
        <v>1107</v>
      </c>
      <c r="K9" s="295"/>
      <c r="L9" s="380"/>
      <c r="M9" s="404"/>
    </row>
    <row r="10" spans="1:13" s="211" customFormat="1" ht="95.25" customHeight="1">
      <c r="A10" s="295"/>
      <c r="B10" s="295"/>
      <c r="C10" s="253" t="s">
        <v>1004</v>
      </c>
      <c r="D10" s="253" t="s">
        <v>1005</v>
      </c>
      <c r="E10" s="257">
        <v>0</v>
      </c>
      <c r="F10" s="205">
        <f>1/1</f>
        <v>1</v>
      </c>
      <c r="G10" s="205">
        <v>0.5</v>
      </c>
      <c r="H10" s="255" t="s">
        <v>1344</v>
      </c>
      <c r="I10" s="212" t="s">
        <v>578</v>
      </c>
      <c r="J10" s="253" t="s">
        <v>1107</v>
      </c>
      <c r="K10" s="295"/>
      <c r="L10" s="380"/>
      <c r="M10" s="404"/>
    </row>
    <row r="11" spans="1:13" s="211" customFormat="1" ht="246.75" customHeight="1">
      <c r="A11" s="295"/>
      <c r="B11" s="253" t="s">
        <v>901</v>
      </c>
      <c r="C11" s="253" t="s">
        <v>902</v>
      </c>
      <c r="D11" s="253" t="s">
        <v>903</v>
      </c>
      <c r="E11" s="254">
        <v>0</v>
      </c>
      <c r="F11" s="205">
        <f>1/1</f>
        <v>1</v>
      </c>
      <c r="G11" s="205">
        <v>0.5</v>
      </c>
      <c r="H11" s="253" t="s">
        <v>1281</v>
      </c>
      <c r="I11" s="253" t="s">
        <v>578</v>
      </c>
      <c r="J11" s="253" t="s">
        <v>1107</v>
      </c>
      <c r="K11" s="295"/>
      <c r="L11" s="380"/>
      <c r="M11" s="404"/>
    </row>
    <row r="12" spans="1:13" s="211" customFormat="1" ht="69" customHeight="1">
      <c r="A12" s="295"/>
      <c r="B12" s="295" t="s">
        <v>904</v>
      </c>
      <c r="C12" s="253" t="s">
        <v>905</v>
      </c>
      <c r="D12" s="253" t="s">
        <v>906</v>
      </c>
      <c r="E12" s="254">
        <v>0</v>
      </c>
      <c r="F12" s="256">
        <v>0.5</v>
      </c>
      <c r="G12" s="256">
        <v>0.5</v>
      </c>
      <c r="H12" s="253" t="s">
        <v>1283</v>
      </c>
      <c r="I12" s="253" t="s">
        <v>1013</v>
      </c>
      <c r="J12" s="253" t="s">
        <v>1034</v>
      </c>
      <c r="K12" s="295"/>
      <c r="L12" s="380"/>
      <c r="M12" s="404"/>
    </row>
    <row r="13" spans="1:13" s="211" customFormat="1" ht="130.5" customHeight="1">
      <c r="A13" s="295"/>
      <c r="B13" s="295"/>
      <c r="C13" s="253" t="s">
        <v>907</v>
      </c>
      <c r="D13" s="253" t="s">
        <v>908</v>
      </c>
      <c r="E13" s="256"/>
      <c r="F13" s="256">
        <v>1</v>
      </c>
      <c r="G13" s="256">
        <v>0.3</v>
      </c>
      <c r="H13" s="253" t="s">
        <v>1284</v>
      </c>
      <c r="I13" s="253" t="s">
        <v>1013</v>
      </c>
      <c r="J13" s="253" t="s">
        <v>1034</v>
      </c>
      <c r="K13" s="295"/>
      <c r="L13" s="380"/>
      <c r="M13" s="404"/>
    </row>
    <row r="14" spans="1:13" s="211" customFormat="1" ht="114.75" customHeight="1">
      <c r="A14" s="385"/>
      <c r="B14" s="295"/>
      <c r="C14" s="253" t="s">
        <v>1006</v>
      </c>
      <c r="D14" s="253" t="s">
        <v>909</v>
      </c>
      <c r="E14" s="256">
        <v>0.6</v>
      </c>
      <c r="F14" s="256">
        <v>1</v>
      </c>
      <c r="G14" s="256">
        <v>1</v>
      </c>
      <c r="H14" s="246" t="s">
        <v>1285</v>
      </c>
      <c r="I14" s="253" t="s">
        <v>910</v>
      </c>
      <c r="J14" s="253" t="s">
        <v>1035</v>
      </c>
      <c r="K14" s="295"/>
      <c r="L14" s="380"/>
      <c r="M14" s="404"/>
    </row>
    <row r="15" spans="1:13" s="211" customFormat="1" ht="72" customHeight="1">
      <c r="A15" s="295" t="s">
        <v>980</v>
      </c>
      <c r="B15" s="295" t="s">
        <v>975</v>
      </c>
      <c r="C15" s="253" t="s">
        <v>935</v>
      </c>
      <c r="D15" s="204" t="s">
        <v>937</v>
      </c>
      <c r="E15" s="254">
        <v>0</v>
      </c>
      <c r="F15" s="256">
        <v>1</v>
      </c>
      <c r="G15" s="256">
        <v>0.5</v>
      </c>
      <c r="H15" s="253" t="s">
        <v>1282</v>
      </c>
      <c r="I15" s="253" t="s">
        <v>1013</v>
      </c>
      <c r="J15" s="253" t="s">
        <v>1107</v>
      </c>
      <c r="K15" s="295"/>
      <c r="L15" s="380"/>
      <c r="M15" s="404"/>
    </row>
    <row r="16" spans="1:13" s="211" customFormat="1" ht="115.5" customHeight="1">
      <c r="A16" s="295"/>
      <c r="B16" s="295"/>
      <c r="C16" s="253" t="s">
        <v>978</v>
      </c>
      <c r="D16" s="253" t="s">
        <v>990</v>
      </c>
      <c r="E16" s="257">
        <v>0</v>
      </c>
      <c r="F16" s="205">
        <v>1</v>
      </c>
      <c r="G16" s="205">
        <v>0.5</v>
      </c>
      <c r="H16" s="253" t="s">
        <v>1326</v>
      </c>
      <c r="I16" s="253" t="s">
        <v>1013</v>
      </c>
      <c r="J16" s="258" t="s">
        <v>1049</v>
      </c>
      <c r="K16" s="295"/>
      <c r="L16" s="381"/>
      <c r="M16" s="404"/>
    </row>
  </sheetData>
  <sheetProtection/>
  <mergeCells count="29">
    <mergeCell ref="A8:A14"/>
    <mergeCell ref="A4:K4"/>
    <mergeCell ref="A5:K5"/>
    <mergeCell ref="B8:B10"/>
    <mergeCell ref="C8:C9"/>
    <mergeCell ref="K8:K16"/>
    <mergeCell ref="B6:B7"/>
    <mergeCell ref="C6:C7"/>
    <mergeCell ref="D6:D7"/>
    <mergeCell ref="E6:F6"/>
    <mergeCell ref="L8:L16"/>
    <mergeCell ref="M8:M16"/>
    <mergeCell ref="B12:B14"/>
    <mergeCell ref="B15:B16"/>
    <mergeCell ref="A15:A16"/>
    <mergeCell ref="J6:J7"/>
    <mergeCell ref="K6:K7"/>
    <mergeCell ref="L6:L7"/>
    <mergeCell ref="M6:M7"/>
    <mergeCell ref="A6:A7"/>
    <mergeCell ref="G6:H6"/>
    <mergeCell ref="I6:I7"/>
    <mergeCell ref="A1:B3"/>
    <mergeCell ref="C1:J1"/>
    <mergeCell ref="K1:M1"/>
    <mergeCell ref="C2:J2"/>
    <mergeCell ref="K2:M2"/>
    <mergeCell ref="C3:J3"/>
    <mergeCell ref="K3:M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Doris Analida Lozano Escobar</cp:lastModifiedBy>
  <cp:lastPrinted>2023-01-04T22:11:16Z</cp:lastPrinted>
  <dcterms:created xsi:type="dcterms:W3CDTF">2012-09-05T14:57:30Z</dcterms:created>
  <dcterms:modified xsi:type="dcterms:W3CDTF">2023-01-30T20:29:59Z</dcterms:modified>
  <cp:category/>
  <cp:version/>
  <cp:contentType/>
  <cp:contentStatus/>
</cp:coreProperties>
</file>